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lbccloudadcroydongov-my.sharepoint.com/personal/410535_croydon_gov_uk/Documents/Desktop/"/>
    </mc:Choice>
  </mc:AlternateContent>
  <xr:revisionPtr revIDLastSave="0" documentId="8_{9DC340A0-91AD-4A2E-8B29-3504137A9EFD}" xr6:coauthVersionLast="47" xr6:coauthVersionMax="47" xr10:uidLastSave="{00000000-0000-0000-0000-000000000000}"/>
  <bookViews>
    <workbookView xWindow="-110" yWindow="-110" windowWidth="19420" windowHeight="11620" xr2:uid="{00000000-000D-0000-FFFF-FFFF00000000}"/>
  </bookViews>
  <sheets>
    <sheet name="Calculator" sheetId="1" r:id="rId1"/>
    <sheet name="Calculation" sheetId="2" r:id="rId2"/>
  </sheets>
  <definedNames>
    <definedName name="Location">Calculation!$A$3:$A$4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M6" i="2" l="1"/>
  <c r="U23" i="2" l="1"/>
  <c r="S23" i="2"/>
  <c r="R23" i="2"/>
  <c r="Q23" i="2"/>
  <c r="P23" i="2"/>
  <c r="O23" i="2"/>
  <c r="N23" i="2"/>
  <c r="M23" i="2"/>
  <c r="L23" i="2"/>
  <c r="K23" i="2"/>
  <c r="J23" i="2"/>
  <c r="I23" i="2"/>
  <c r="H23" i="2"/>
  <c r="G23" i="2"/>
  <c r="F23" i="2"/>
  <c r="E23" i="2"/>
  <c r="D23" i="2"/>
  <c r="B23" i="2"/>
  <c r="U19" i="2"/>
  <c r="S19" i="2"/>
  <c r="R19" i="2"/>
  <c r="Q19" i="2"/>
  <c r="P19" i="2"/>
  <c r="O19" i="2"/>
  <c r="N19" i="2"/>
  <c r="M19" i="2"/>
  <c r="L19" i="2"/>
  <c r="K19" i="2"/>
  <c r="J19" i="2"/>
  <c r="I19" i="2"/>
  <c r="H19" i="2"/>
  <c r="G19" i="2"/>
  <c r="F19" i="2"/>
  <c r="E19" i="2"/>
  <c r="D19" i="2"/>
  <c r="C19" i="2"/>
  <c r="B19" i="2"/>
  <c r="I13" i="1"/>
  <c r="I15" i="1"/>
  <c r="I17" i="1"/>
  <c r="I19" i="1"/>
  <c r="I21" i="1"/>
  <c r="I23" i="1"/>
  <c r="I25" i="1"/>
  <c r="I27" i="1"/>
  <c r="I29" i="1"/>
  <c r="I31" i="1"/>
  <c r="I33" i="1"/>
  <c r="I35" i="1"/>
  <c r="I37" i="1"/>
  <c r="I39" i="1"/>
  <c r="I41" i="1"/>
  <c r="I43" i="1"/>
  <c r="I45" i="1"/>
  <c r="I49" i="1"/>
  <c r="I51" i="1"/>
  <c r="I11" i="1"/>
  <c r="J3" i="1" l="1"/>
  <c r="B28" i="2" s="1"/>
  <c r="J5" i="1"/>
  <c r="T2" i="2"/>
  <c r="U18" i="2" s="1"/>
  <c r="F51" i="1"/>
  <c r="S2" i="2"/>
  <c r="S22" i="2" s="1"/>
  <c r="S24" i="2" s="1"/>
  <c r="G47" i="1"/>
  <c r="I47" i="1" s="1"/>
  <c r="R2" i="2"/>
  <c r="R22" i="2" s="1"/>
  <c r="R24" i="2" s="1"/>
  <c r="Q2" i="2"/>
  <c r="Q22" i="2" s="1"/>
  <c r="Q24" i="2" s="1"/>
  <c r="P2" i="2"/>
  <c r="P22" i="2" s="1"/>
  <c r="P24" i="2" s="1"/>
  <c r="O2" i="2"/>
  <c r="O22" i="2" s="1"/>
  <c r="O24" i="2" s="1"/>
  <c r="N2" i="2"/>
  <c r="N22" i="2" s="1"/>
  <c r="N24" i="2" s="1"/>
  <c r="M2" i="2"/>
  <c r="M22" i="2" s="1"/>
  <c r="M24" i="2" s="1"/>
  <c r="L2" i="2"/>
  <c r="L22" i="2" s="1"/>
  <c r="L24" i="2" s="1"/>
  <c r="K2" i="2"/>
  <c r="K22" i="2" s="1"/>
  <c r="K24" i="2" s="1"/>
  <c r="J2" i="2"/>
  <c r="J22" i="2" s="1"/>
  <c r="J24" i="2" s="1"/>
  <c r="I2" i="2"/>
  <c r="I22" i="2" s="1"/>
  <c r="I24" i="2" s="1"/>
  <c r="H2" i="2"/>
  <c r="H22" i="2" s="1"/>
  <c r="H24" i="2" s="1"/>
  <c r="G2" i="2"/>
  <c r="G22" i="2" s="1"/>
  <c r="G24" i="2" s="1"/>
  <c r="F2" i="2"/>
  <c r="F22" i="2" s="1"/>
  <c r="F24" i="2" s="1"/>
  <c r="E2" i="2"/>
  <c r="E22" i="2" s="1"/>
  <c r="E24" i="2" s="1"/>
  <c r="D2" i="2"/>
  <c r="D22" i="2" s="1"/>
  <c r="D24" i="2" s="1"/>
  <c r="C2" i="2"/>
  <c r="C22" i="2" s="1"/>
  <c r="C24" i="2" s="1"/>
  <c r="B2" i="2"/>
  <c r="B22" i="2" s="1"/>
  <c r="B24" i="2" s="1"/>
  <c r="F45" i="1"/>
  <c r="F43" i="1"/>
  <c r="F41" i="1"/>
  <c r="F39" i="1"/>
  <c r="F37" i="1"/>
  <c r="F35" i="1"/>
  <c r="F33" i="1"/>
  <c r="F31" i="1"/>
  <c r="F29" i="1"/>
  <c r="F27" i="1"/>
  <c r="F25" i="1"/>
  <c r="F23" i="1"/>
  <c r="F21" i="1"/>
  <c r="F19" i="1"/>
  <c r="F17" i="1"/>
  <c r="F15" i="1"/>
  <c r="F13" i="1"/>
  <c r="F11" i="1"/>
  <c r="F5" i="1"/>
  <c r="E47" i="1"/>
  <c r="F47" i="1" s="1"/>
  <c r="E12" i="2"/>
  <c r="D12" i="2"/>
  <c r="B27" i="2"/>
  <c r="E13" i="2"/>
  <c r="D13" i="2"/>
  <c r="I9" i="1"/>
  <c r="B12" i="2"/>
  <c r="F49" i="1"/>
  <c r="F7" i="1"/>
  <c r="S6" i="2"/>
  <c r="R6" i="2"/>
  <c r="P6" i="2"/>
  <c r="O6" i="2"/>
  <c r="N6" i="2"/>
  <c r="L6" i="2"/>
  <c r="K6" i="2"/>
  <c r="J6" i="2"/>
  <c r="I6" i="2"/>
  <c r="H6" i="2"/>
  <c r="G6" i="2"/>
  <c r="F6" i="2"/>
  <c r="E6" i="2"/>
  <c r="D6" i="2"/>
  <c r="C6" i="2"/>
  <c r="B6" i="2"/>
  <c r="S7" i="2"/>
  <c r="R7" i="2"/>
  <c r="P7" i="2"/>
  <c r="O7" i="2"/>
  <c r="N7" i="2"/>
  <c r="M7" i="2"/>
  <c r="L7" i="2"/>
  <c r="K7" i="2"/>
  <c r="J7" i="2"/>
  <c r="I7" i="2"/>
  <c r="H7" i="2"/>
  <c r="G7" i="2"/>
  <c r="F7" i="2"/>
  <c r="E7" i="2"/>
  <c r="D7" i="2"/>
  <c r="C7" i="2"/>
  <c r="B7" i="2"/>
  <c r="T7" i="2"/>
  <c r="K16" i="2" s="1"/>
  <c r="K11" i="2"/>
  <c r="J11" i="2"/>
  <c r="T6" i="2"/>
  <c r="E15" i="2" s="1"/>
  <c r="E11" i="2"/>
  <c r="D11" i="2"/>
  <c r="T23" i="2"/>
  <c r="D16" i="2" l="1"/>
  <c r="E18" i="2"/>
  <c r="E20" i="2" s="1"/>
  <c r="I18" i="2"/>
  <c r="I20" i="2" s="1"/>
  <c r="Q18" i="2"/>
  <c r="Q20" i="2" s="1"/>
  <c r="B18" i="2"/>
  <c r="B20" i="2" s="1"/>
  <c r="M18" i="2"/>
  <c r="M20" i="2" s="1"/>
  <c r="P18" i="2"/>
  <c r="P20" i="2" s="1"/>
  <c r="J18" i="2"/>
  <c r="J20" i="2" s="1"/>
  <c r="R18" i="2"/>
  <c r="R20" i="2" s="1"/>
  <c r="D18" i="2"/>
  <c r="D20" i="2" s="1"/>
  <c r="F18" i="2"/>
  <c r="F20" i="2" s="1"/>
  <c r="N18" i="2"/>
  <c r="N20" i="2" s="1"/>
  <c r="L18" i="2"/>
  <c r="L20" i="2" s="1"/>
  <c r="H18" i="2"/>
  <c r="H20" i="2" s="1"/>
  <c r="C18" i="2"/>
  <c r="C20" i="2" s="1"/>
  <c r="G18" i="2"/>
  <c r="G20" i="2" s="1"/>
  <c r="K18" i="2"/>
  <c r="O18" i="2"/>
  <c r="O20" i="2" s="1"/>
  <c r="E16" i="2"/>
  <c r="J16" i="2"/>
  <c r="D15" i="2"/>
  <c r="H16" i="2"/>
  <c r="H11" i="2"/>
  <c r="U20" i="2"/>
  <c r="K15" i="2" s="1"/>
  <c r="K20" i="2"/>
  <c r="U22" i="2"/>
  <c r="U24" i="2" s="1"/>
  <c r="J13" i="2" s="1"/>
  <c r="O10" i="2"/>
  <c r="T19" i="2"/>
  <c r="C11" i="2"/>
  <c r="B13" i="2"/>
  <c r="B16" i="2"/>
  <c r="B11" i="2"/>
  <c r="B15" i="2"/>
  <c r="C16" i="2"/>
  <c r="H15" i="2"/>
  <c r="C15" i="2"/>
  <c r="C13" i="2"/>
  <c r="C12" i="2"/>
  <c r="S18" i="2"/>
  <c r="B39" i="2" l="1"/>
  <c r="J12" i="2"/>
  <c r="I11" i="2"/>
  <c r="J15" i="2"/>
  <c r="I16" i="2"/>
  <c r="S20" i="2"/>
  <c r="I12" i="2" s="1"/>
  <c r="K12" i="2"/>
  <c r="K13" i="2"/>
  <c r="B35" i="2"/>
  <c r="B37" i="2"/>
  <c r="B38" i="2"/>
  <c r="B36" i="2"/>
  <c r="H13" i="2"/>
  <c r="H12" i="2"/>
  <c r="T24" i="2"/>
  <c r="I15" i="2" l="1"/>
  <c r="I13" i="2"/>
  <c r="T20" i="2"/>
  <c r="C35" i="2" s="1"/>
  <c r="B40" i="2"/>
  <c r="B41" i="2" s="1"/>
  <c r="B42" i="2" s="1"/>
  <c r="C37" i="2" l="1"/>
  <c r="C36" i="2"/>
  <c r="C40" i="2" s="1"/>
  <c r="C39" i="2"/>
  <c r="B43" i="2"/>
  <c r="C38" i="2"/>
  <c r="C41" i="2" l="1"/>
  <c r="D41" i="2" s="1"/>
  <c r="D38" i="2" s="1"/>
  <c r="D35" i="2" l="1"/>
  <c r="L13" i="1" s="1"/>
  <c r="D37" i="2"/>
  <c r="C42" i="2"/>
  <c r="D42" i="2" s="1"/>
  <c r="D48" i="2"/>
  <c r="L49" i="1" s="1"/>
  <c r="D46" i="2"/>
  <c r="L41" i="1" s="1"/>
  <c r="D36" i="2"/>
  <c r="L15" i="1" s="1"/>
  <c r="C43" i="2"/>
  <c r="D43" i="2" s="1"/>
  <c r="L33" i="1" s="1"/>
  <c r="D40" i="2"/>
  <c r="L25" i="1" s="1"/>
  <c r="L35" i="1"/>
  <c r="D47" i="2"/>
  <c r="L45" i="1" s="1"/>
  <c r="D39" i="2"/>
  <c r="L23" i="1" s="1"/>
  <c r="L17" i="1" l="1"/>
  <c r="E46" i="2"/>
  <c r="L42" i="1" s="1"/>
  <c r="E47" i="2"/>
  <c r="L46" i="1" s="1"/>
  <c r="L31" i="1"/>
  <c r="E48" i="2"/>
  <c r="L50" i="1" s="1"/>
  <c r="F48" i="2"/>
  <c r="L51" i="1" s="1"/>
  <c r="F46" i="2"/>
  <c r="L43" i="1" s="1"/>
  <c r="F47" i="2"/>
  <c r="L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 Lloyd</author>
  </authors>
  <commentList>
    <comment ref="I32" authorId="0" shapeId="0" xr:uid="{00000000-0006-0000-0100-000001000000}">
      <text>
        <r>
          <rPr>
            <b/>
            <sz val="9"/>
            <color indexed="81"/>
            <rFont val="Tahoma"/>
            <charset val="1"/>
          </rPr>
          <t>Hall, Lloyd:</t>
        </r>
        <r>
          <rPr>
            <sz val="9"/>
            <color indexed="81"/>
            <rFont val="Tahoma"/>
            <charset val="1"/>
          </rPr>
          <t xml:space="preserve">
https://www.london.gov.uk/what-we-do/planning/implementing-london-plan/mayoral-community-infrastructure-levy</t>
        </r>
      </text>
    </comment>
  </commentList>
</comments>
</file>

<file path=xl/sharedStrings.xml><?xml version="1.0" encoding="utf-8"?>
<sst xmlns="http://schemas.openxmlformats.org/spreadsheetml/2006/main" count="147" uniqueCount="105">
  <si>
    <t>CIL Liability Calculator</t>
  </si>
  <si>
    <t>A1</t>
  </si>
  <si>
    <t>A2</t>
  </si>
  <si>
    <t>A3</t>
  </si>
  <si>
    <t>A4</t>
  </si>
  <si>
    <t>A5</t>
  </si>
  <si>
    <t>B1a</t>
  </si>
  <si>
    <t>Croydon Metropolitan Centre</t>
  </si>
  <si>
    <t>Elsewhere in borough</t>
  </si>
  <si>
    <t>B1b</t>
  </si>
  <si>
    <t>B1c</t>
  </si>
  <si>
    <t>B2</t>
  </si>
  <si>
    <t>B8</t>
  </si>
  <si>
    <t>C1</t>
  </si>
  <si>
    <t>C4</t>
  </si>
  <si>
    <t>D2</t>
  </si>
  <si>
    <t>Sui Generis</t>
  </si>
  <si>
    <t>Total</t>
  </si>
  <si>
    <t>.</t>
  </si>
  <si>
    <t>CMC</t>
  </si>
  <si>
    <t>Elsewhere</t>
  </si>
  <si>
    <t>Rate</t>
  </si>
  <si>
    <t>Existing Retained</t>
  </si>
  <si>
    <t>Proposed</t>
  </si>
  <si>
    <t>Mayor's CIL Charge</t>
  </si>
  <si>
    <t>Index figure for the Year in which planning permission granted</t>
  </si>
  <si>
    <t>Index figure for the Year in which charging schedule took effect</t>
  </si>
  <si>
    <t>Croydon CIL</t>
  </si>
  <si>
    <t>Mayor's CIL</t>
  </si>
  <si>
    <t>Retained</t>
  </si>
  <si>
    <t>Total CIL Charge @£140</t>
  </si>
  <si>
    <t>Borough CIL</t>
  </si>
  <si>
    <t>Mayoral CIL</t>
  </si>
  <si>
    <t>Affordable Housing Relief</t>
  </si>
  <si>
    <t>Of which goes to the Mayor</t>
  </si>
  <si>
    <t>Total net residential units</t>
  </si>
  <si>
    <t>Croydon Metropolian Centre</t>
  </si>
  <si>
    <t>Elsewhere in Borough</t>
  </si>
  <si>
    <t>CMC Total CIL Charge</t>
  </si>
  <si>
    <t>Elsewhere Total CIL Charge</t>
  </si>
  <si>
    <t>Total at CIL rate…</t>
  </si>
  <si>
    <t>Payable after 60 days…</t>
  </si>
  <si>
    <t>Payable after 180 days…</t>
  </si>
  <si>
    <t>Phasing</t>
  </si>
  <si>
    <t>Payable after 60 days</t>
  </si>
  <si>
    <t>Payable after 180 days</t>
  </si>
  <si>
    <t>Demolished</t>
  </si>
  <si>
    <t>Affordable Housing Retained</t>
  </si>
  <si>
    <t>Affordable Housing Proposed</t>
  </si>
  <si>
    <t>Payable after 120 days</t>
  </si>
  <si>
    <t>Payable after 120 days…</t>
  </si>
  <si>
    <t>Charitable relief</t>
  </si>
  <si>
    <t>Charitable Relief</t>
  </si>
  <si>
    <t>Social Housing relief</t>
  </si>
  <si>
    <t>D1
(excluding education and healthcare facilities)</t>
  </si>
  <si>
    <t>Education and healthcare facilities (including nursing homes)</t>
  </si>
  <si>
    <t>C2
(excluding hospitals and nursing homes)</t>
  </si>
  <si>
    <t>Of which goes to Croydon</t>
  </si>
  <si>
    <t>(to the Mayor…)</t>
  </si>
  <si>
    <t>To Croydon</t>
  </si>
  <si>
    <t>To Mayor</t>
  </si>
  <si>
    <t>(to Croydon…)</t>
  </si>
  <si>
    <t>Proposed gross total floor space by use (sq m)</t>
  </si>
  <si>
    <t>Total existing dwellings:</t>
  </si>
  <si>
    <t>Existing floor space to be demolished (sq m):</t>
  </si>
  <si>
    <t>Total proposed dwellings:</t>
  </si>
  <si>
    <t>C3 (total including affordable)</t>
  </si>
  <si>
    <t>Instalments</t>
  </si>
  <si>
    <t>Total CIL Liability</t>
  </si>
  <si>
    <t>Total CIL Relief</t>
  </si>
  <si>
    <t>TOTAL</t>
  </si>
  <si>
    <t>Total CIL payable after relief</t>
  </si>
  <si>
    <t>Of the proposed floor space … sq m is a change of use or retention of existing floor space</t>
  </si>
  <si>
    <t>Location (please select):</t>
  </si>
  <si>
    <t>Total floor space for affordable housing</t>
  </si>
  <si>
    <t>Total floor space in charitable use</t>
  </si>
  <si>
    <t>Food and Drink</t>
  </si>
  <si>
    <t>Drinking establishments</t>
  </si>
  <si>
    <t>Hot Food Takeaways</t>
  </si>
  <si>
    <t>Offices</t>
  </si>
  <si>
    <t>Research and Development</t>
  </si>
  <si>
    <t>Light Industry</t>
  </si>
  <si>
    <t>Hotels</t>
  </si>
  <si>
    <t>Shops</t>
  </si>
  <si>
    <t>Financial and Professional Services</t>
  </si>
  <si>
    <t>General Industry</t>
  </si>
  <si>
    <t>Storage and Distribution</t>
  </si>
  <si>
    <t>Residential Institutions</t>
  </si>
  <si>
    <t>Houses</t>
  </si>
  <si>
    <t>Houses in Multiple Occupation</t>
  </si>
  <si>
    <t>Non-residential institutions (excluding Education and Healthcare Facilities)</t>
  </si>
  <si>
    <t>C2</t>
  </si>
  <si>
    <t>C3</t>
  </si>
  <si>
    <t>D1</t>
  </si>
  <si>
    <t>Education and Healthcare Facilities (including Nursing Homes)</t>
  </si>
  <si>
    <t>Leisure</t>
  </si>
  <si>
    <t>Any other Use</t>
  </si>
  <si>
    <t>Total CIL Charge @£25</t>
  </si>
  <si>
    <r>
      <rPr>
        <b/>
        <u/>
        <sz val="10"/>
        <rFont val="Arial"/>
        <family val="2"/>
      </rPr>
      <t>PLEASE NOTE</t>
    </r>
    <r>
      <rPr>
        <sz val="10"/>
        <rFont val="Arial"/>
        <family val="2"/>
      </rPr>
      <t xml:space="preserve">
The council checks all CIL liable developments to ensure the correct CIL liability is applied. Any figures below are representative of CIL liability based on the information provided. CIL rates increase/decrease in line with the Royal Institute of Chartered Surveyors CIL Index on the 1st January each year.</t>
    </r>
  </si>
  <si>
    <t>Figures are BCIS All in Tender Price Index Q4 index taken as at 01-Apr of following year</t>
  </si>
  <si>
    <t>Figures are the RICS CIL Index figure as provided by RICS(changed for Jan 1st each year)</t>
  </si>
  <si>
    <t>RICS Price Index figure for year of planning permission:
(DO NOT FILL IN IF NOT KNOWN)</t>
  </si>
  <si>
    <t xml:space="preserve"> </t>
  </si>
  <si>
    <t>MCIL Figs,as per TFL email 8/12/2021</t>
  </si>
  <si>
    <t>MCIL Figs,as per TFL email 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</si>
</sst>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43" formatCode="_-* #,##0.00_-;\-* #,##0.00_-;_-* &quot;-&quot;??_-;_-@_-"/>
    <numFmt numFmtId="164" formatCode="#,##0_ ;\-#,##0\ "/>
  </numFmts>
  <fonts count="23" x14ac:knownFonts="1">
    <font>
      <sz val="10"/>
      <name val="Arial"/>
    </font>
    <font>
      <sz val="10"/>
      <name val="Arial"/>
      <family val="2"/>
    </font>
    <font>
      <b/>
      <sz val="10"/>
      <name val="Arial"/>
      <family val="2"/>
    </font>
    <font>
      <b/>
      <sz val="24"/>
      <name val="Arial"/>
      <family val="2"/>
    </font>
    <font>
      <i/>
      <sz val="10"/>
      <name val="Arial"/>
      <family val="2"/>
    </font>
    <font>
      <sz val="8"/>
      <name val="Arial"/>
      <family val="2"/>
    </font>
    <font>
      <sz val="10"/>
      <name val="Arial"/>
      <family val="2"/>
    </font>
    <font>
      <sz val="10"/>
      <color indexed="42"/>
      <name val="Arial"/>
      <family val="2"/>
    </font>
    <font>
      <b/>
      <sz val="10"/>
      <color indexed="42"/>
      <name val="Arial"/>
      <family val="2"/>
    </font>
    <font>
      <u/>
      <sz val="10"/>
      <name val="Arial"/>
      <family val="2"/>
    </font>
    <font>
      <u/>
      <sz val="10"/>
      <name val="Arial"/>
      <family val="2"/>
    </font>
    <font>
      <b/>
      <u/>
      <sz val="10"/>
      <name val="Arial"/>
      <family val="2"/>
    </font>
    <font>
      <sz val="10"/>
      <color indexed="10"/>
      <name val="Arial"/>
      <family val="2"/>
    </font>
    <font>
      <sz val="10"/>
      <color rgb="FFCCFFCC"/>
      <name val="Arial"/>
      <family val="2"/>
    </font>
    <font>
      <sz val="10"/>
      <color theme="1"/>
      <name val="Arial"/>
      <family val="2"/>
    </font>
    <font>
      <b/>
      <sz val="10"/>
      <color theme="1"/>
      <name val="Arial"/>
      <family val="2"/>
    </font>
    <font>
      <b/>
      <sz val="10"/>
      <color rgb="FFFF0000"/>
      <name val="Arial"/>
      <family val="2"/>
    </font>
    <font>
      <i/>
      <sz val="10"/>
      <color theme="1"/>
      <name val="Arial"/>
      <family val="2"/>
    </font>
    <font>
      <u/>
      <sz val="10"/>
      <color theme="1"/>
      <name val="Arial"/>
      <family val="2"/>
    </font>
    <font>
      <b/>
      <sz val="12"/>
      <color theme="7" tint="-0.249977111117893"/>
      <name val="Arial"/>
      <family val="2"/>
    </font>
    <font>
      <sz val="12"/>
      <color theme="1"/>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13">
    <border>
      <left/>
      <right/>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23"/>
      </left>
      <right style="thin">
        <color indexed="23"/>
      </right>
      <top style="thin">
        <color indexed="23"/>
      </top>
      <bottom style="thin">
        <color indexed="23"/>
      </bottom>
      <diagonal/>
    </border>
    <border>
      <left/>
      <right/>
      <top style="thin">
        <color indexed="23"/>
      </top>
      <bottom style="thin">
        <color indexed="23"/>
      </bottom>
      <diagonal/>
    </border>
    <border>
      <left style="slantDashDot">
        <color auto="1"/>
      </left>
      <right/>
      <top style="slantDashDot">
        <color auto="1"/>
      </top>
      <bottom style="slantDashDot">
        <color auto="1"/>
      </bottom>
      <diagonal/>
    </border>
    <border>
      <left/>
      <right style="slantDashDot">
        <color auto="1"/>
      </right>
      <top style="slantDashDot">
        <color auto="1"/>
      </top>
      <bottom style="slantDashDot">
        <color auto="1"/>
      </bottom>
      <diagonal/>
    </border>
  </borders>
  <cellStyleXfs count="1">
    <xf numFmtId="0" fontId="0" fillId="0" borderId="0"/>
  </cellStyleXfs>
  <cellXfs count="95">
    <xf numFmtId="0" fontId="0" fillId="0" borderId="0" xfId="0"/>
    <xf numFmtId="0" fontId="0" fillId="2" borderId="0" xfId="0" applyFill="1"/>
    <xf numFmtId="0" fontId="0" fillId="2" borderId="0" xfId="0" applyFill="1" applyAlignment="1">
      <alignment wrapText="1"/>
    </xf>
    <xf numFmtId="1" fontId="0" fillId="2" borderId="0" xfId="0" applyNumberFormat="1" applyFill="1"/>
    <xf numFmtId="43" fontId="0" fillId="2" borderId="0" xfId="0" applyNumberFormat="1" applyFill="1"/>
    <xf numFmtId="0" fontId="0" fillId="2" borderId="0" xfId="0" applyFill="1" applyAlignment="1">
      <alignment horizontal="center"/>
    </xf>
    <xf numFmtId="44" fontId="0" fillId="2" borderId="0" xfId="0" applyNumberFormat="1" applyFill="1"/>
    <xf numFmtId="0" fontId="3" fillId="2" borderId="0" xfId="0" applyFont="1" applyFill="1"/>
    <xf numFmtId="0" fontId="7" fillId="2" borderId="0" xfId="0" applyFont="1" applyFill="1" applyAlignment="1">
      <alignment horizontal="center"/>
    </xf>
    <xf numFmtId="0" fontId="7" fillId="2" borderId="0" xfId="0" applyFont="1" applyFill="1"/>
    <xf numFmtId="1" fontId="7" fillId="2" borderId="0" xfId="0" applyNumberFormat="1" applyFont="1" applyFill="1"/>
    <xf numFmtId="1" fontId="8" fillId="2" borderId="0" xfId="0" applyNumberFormat="1" applyFont="1" applyFill="1"/>
    <xf numFmtId="44" fontId="0" fillId="2" borderId="0" xfId="0" applyNumberFormat="1" applyFill="1" applyAlignment="1">
      <alignment horizontal="center"/>
    </xf>
    <xf numFmtId="43" fontId="0" fillId="2" borderId="0" xfId="0" applyNumberFormat="1" applyFill="1" applyAlignment="1">
      <alignment horizontal="right"/>
    </xf>
    <xf numFmtId="0" fontId="0" fillId="2" borderId="0" xfId="0" applyFill="1" applyAlignment="1">
      <alignment horizontal="center" wrapText="1"/>
    </xf>
    <xf numFmtId="0" fontId="0" fillId="2" borderId="0" xfId="0" applyFill="1" applyAlignment="1">
      <alignment horizontal="right"/>
    </xf>
    <xf numFmtId="0" fontId="9" fillId="2" borderId="0" xfId="0" applyFont="1" applyFill="1" applyAlignment="1">
      <alignment horizontal="right"/>
    </xf>
    <xf numFmtId="0" fontId="9" fillId="2" borderId="0" xfId="0" applyFont="1" applyFill="1" applyAlignment="1">
      <alignment horizontal="right" wrapText="1"/>
    </xf>
    <xf numFmtId="0" fontId="10" fillId="2" borderId="0" xfId="0" applyFont="1" applyFill="1" applyAlignment="1">
      <alignment horizontal="right" wrapText="1"/>
    </xf>
    <xf numFmtId="0" fontId="10" fillId="2" borderId="0" xfId="0" applyFont="1" applyFill="1"/>
    <xf numFmtId="0" fontId="2" fillId="2" borderId="0" xfId="0" applyFont="1" applyFill="1" applyAlignment="1">
      <alignment horizontal="right"/>
    </xf>
    <xf numFmtId="0" fontId="11" fillId="2" borderId="0" xfId="0" applyFont="1" applyFill="1" applyAlignment="1">
      <alignment horizontal="center" wrapText="1"/>
    </xf>
    <xf numFmtId="0" fontId="4" fillId="2" borderId="0" xfId="0" applyFont="1" applyFill="1" applyAlignment="1">
      <alignment horizontal="center"/>
    </xf>
    <xf numFmtId="44" fontId="4" fillId="2" borderId="0" xfId="0" applyNumberFormat="1" applyFont="1" applyFill="1"/>
    <xf numFmtId="43" fontId="1" fillId="2" borderId="0" xfId="0" applyNumberFormat="1" applyFont="1" applyFill="1" applyAlignment="1">
      <alignment horizontal="right"/>
    </xf>
    <xf numFmtId="43" fontId="6" fillId="2" borderId="0" xfId="0" applyNumberFormat="1" applyFont="1" applyFill="1"/>
    <xf numFmtId="43" fontId="11" fillId="2" borderId="0" xfId="0" applyNumberFormat="1" applyFont="1" applyFill="1" applyAlignment="1">
      <alignment wrapText="1"/>
    </xf>
    <xf numFmtId="43" fontId="0" fillId="2" borderId="0" xfId="0" applyNumberFormat="1" applyFill="1" applyAlignment="1">
      <alignment horizontal="right" wrapText="1"/>
    </xf>
    <xf numFmtId="1" fontId="0" fillId="2" borderId="1" xfId="0" applyNumberFormat="1" applyFill="1" applyBorder="1"/>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7" fillId="2" borderId="5" xfId="0" applyFont="1" applyFill="1" applyBorder="1"/>
    <xf numFmtId="0" fontId="0" fillId="2" borderId="4" xfId="0" applyFill="1" applyBorder="1" applyAlignment="1">
      <alignment horizontal="center"/>
    </xf>
    <xf numFmtId="44" fontId="7" fillId="2" borderId="5" xfId="0" applyNumberFormat="1" applyFont="1" applyFill="1" applyBorder="1"/>
    <xf numFmtId="0" fontId="0" fillId="2" borderId="6" xfId="0" applyFill="1" applyBorder="1" applyAlignment="1">
      <alignment horizontal="center"/>
    </xf>
    <xf numFmtId="0" fontId="7" fillId="2" borderId="7" xfId="0" applyFont="1" applyFill="1" applyBorder="1"/>
    <xf numFmtId="0" fontId="7" fillId="2" borderId="8" xfId="0" applyFont="1" applyFill="1" applyBorder="1"/>
    <xf numFmtId="0" fontId="0" fillId="2" borderId="1" xfId="0" applyFill="1" applyBorder="1" applyAlignment="1">
      <alignment horizontal="center"/>
    </xf>
    <xf numFmtId="0" fontId="7" fillId="2" borderId="2" xfId="0" applyFont="1" applyFill="1" applyBorder="1"/>
    <xf numFmtId="0" fontId="7" fillId="2" borderId="3" xfId="0" applyFont="1" applyFill="1" applyBorder="1"/>
    <xf numFmtId="43" fontId="7" fillId="2" borderId="5" xfId="0" applyNumberFormat="1" applyFont="1" applyFill="1" applyBorder="1"/>
    <xf numFmtId="44" fontId="0" fillId="2" borderId="4" xfId="0" applyNumberFormat="1" applyFill="1" applyBorder="1" applyAlignment="1">
      <alignment horizontal="center"/>
    </xf>
    <xf numFmtId="0" fontId="0" fillId="2" borderId="5" xfId="0" applyFill="1" applyBorder="1"/>
    <xf numFmtId="44" fontId="0" fillId="2" borderId="6" xfId="0" applyNumberFormat="1" applyFill="1" applyBorder="1" applyAlignment="1">
      <alignment horizontal="center"/>
    </xf>
    <xf numFmtId="0" fontId="0" fillId="2" borderId="7" xfId="0" applyFill="1" applyBorder="1"/>
    <xf numFmtId="0" fontId="0" fillId="2" borderId="8" xfId="0" applyFill="1" applyBorder="1"/>
    <xf numFmtId="44" fontId="0" fillId="2" borderId="1" xfId="0" applyNumberFormat="1" applyFill="1" applyBorder="1" applyAlignment="1">
      <alignment horizontal="center"/>
    </xf>
    <xf numFmtId="44" fontId="0" fillId="2" borderId="2" xfId="0" applyNumberFormat="1" applyFill="1" applyBorder="1" applyAlignment="1">
      <alignment horizontal="center"/>
    </xf>
    <xf numFmtId="44" fontId="2" fillId="2" borderId="4" xfId="0" applyNumberFormat="1" applyFont="1" applyFill="1" applyBorder="1" applyAlignment="1">
      <alignment horizontal="center"/>
    </xf>
    <xf numFmtId="44" fontId="0" fillId="2" borderId="4" xfId="0" applyNumberFormat="1" applyFill="1" applyBorder="1"/>
    <xf numFmtId="44" fontId="6" fillId="2" borderId="4" xfId="0" applyNumberFormat="1" applyFont="1" applyFill="1" applyBorder="1" applyAlignment="1">
      <alignment horizontal="center"/>
    </xf>
    <xf numFmtId="44" fontId="4" fillId="2" borderId="4" xfId="0" applyNumberFormat="1" applyFont="1" applyFill="1" applyBorder="1" applyAlignment="1">
      <alignment horizontal="center"/>
    </xf>
    <xf numFmtId="44" fontId="0" fillId="2" borderId="6" xfId="0" applyNumberFormat="1" applyFill="1" applyBorder="1"/>
    <xf numFmtId="44" fontId="0" fillId="2" borderId="1" xfId="0" applyNumberFormat="1" applyFill="1" applyBorder="1"/>
    <xf numFmtId="43" fontId="0" fillId="2" borderId="6" xfId="0" applyNumberFormat="1" applyFill="1" applyBorder="1"/>
    <xf numFmtId="0" fontId="0" fillId="0" borderId="9" xfId="0" applyBorder="1" applyProtection="1">
      <protection locked="0"/>
    </xf>
    <xf numFmtId="1" fontId="0" fillId="0" borderId="9" xfId="0" applyNumberFormat="1" applyBorder="1" applyProtection="1">
      <protection locked="0"/>
    </xf>
    <xf numFmtId="44" fontId="2" fillId="2" borderId="0" xfId="0" applyNumberFormat="1" applyFont="1" applyFill="1"/>
    <xf numFmtId="44" fontId="6" fillId="2" borderId="0" xfId="0" applyNumberFormat="1" applyFont="1" applyFill="1"/>
    <xf numFmtId="0" fontId="11" fillId="2" borderId="4" xfId="0" applyFont="1" applyFill="1" applyBorder="1" applyAlignment="1">
      <alignment horizontal="center"/>
    </xf>
    <xf numFmtId="44" fontId="12" fillId="2" borderId="0" xfId="0" applyNumberFormat="1" applyFont="1" applyFill="1"/>
    <xf numFmtId="0" fontId="4" fillId="2" borderId="0" xfId="0" applyFont="1" applyFill="1"/>
    <xf numFmtId="1" fontId="0" fillId="2" borderId="10" xfId="0" applyNumberFormat="1" applyFill="1" applyBorder="1"/>
    <xf numFmtId="44" fontId="4" fillId="2" borderId="4" xfId="0" applyNumberFormat="1" applyFont="1" applyFill="1" applyBorder="1" applyAlignment="1">
      <alignment horizontal="center" vertical="top"/>
    </xf>
    <xf numFmtId="44" fontId="4" fillId="2" borderId="0" xfId="0" applyNumberFormat="1" applyFont="1" applyFill="1" applyAlignment="1">
      <alignment vertical="top"/>
    </xf>
    <xf numFmtId="0" fontId="0" fillId="2" borderId="5" xfId="0" applyFill="1" applyBorder="1" applyAlignment="1">
      <alignment vertical="top"/>
    </xf>
    <xf numFmtId="0" fontId="6" fillId="2" borderId="0" xfId="0" applyFont="1" applyFill="1"/>
    <xf numFmtId="0" fontId="10" fillId="2" borderId="0" xfId="0" applyFont="1" applyFill="1" applyAlignment="1">
      <alignment horizontal="right"/>
    </xf>
    <xf numFmtId="0" fontId="13" fillId="2" borderId="0" xfId="0" applyFont="1" applyFill="1" applyAlignment="1">
      <alignment horizontal="right"/>
    </xf>
    <xf numFmtId="0" fontId="13" fillId="2" borderId="0" xfId="0" applyFont="1" applyFill="1" applyAlignment="1">
      <alignment horizontal="right" wrapText="1"/>
    </xf>
    <xf numFmtId="44" fontId="13" fillId="2" borderId="0" xfId="0" applyNumberFormat="1" applyFont="1" applyFill="1" applyAlignment="1">
      <alignment horizontal="right" wrapText="1"/>
    </xf>
    <xf numFmtId="0" fontId="13" fillId="2" borderId="0" xfId="0" applyFont="1" applyFill="1" applyAlignment="1">
      <alignment horizontal="left" vertical="center" wrapText="1"/>
    </xf>
    <xf numFmtId="1" fontId="6" fillId="2" borderId="0" xfId="0" applyNumberFormat="1" applyFont="1" applyFill="1" applyAlignment="1">
      <alignment horizontal="left" wrapText="1"/>
    </xf>
    <xf numFmtId="0" fontId="14" fillId="0" borderId="0" xfId="0" applyFont="1"/>
    <xf numFmtId="44" fontId="14" fillId="0" borderId="0" xfId="0" applyNumberFormat="1" applyFont="1"/>
    <xf numFmtId="42" fontId="14" fillId="0" borderId="0" xfId="0" applyNumberFormat="1" applyFont="1"/>
    <xf numFmtId="0" fontId="15" fillId="0" borderId="0" xfId="0" applyFont="1"/>
    <xf numFmtId="1" fontId="14" fillId="0" borderId="0" xfId="0" applyNumberFormat="1" applyFont="1"/>
    <xf numFmtId="1" fontId="14" fillId="0" borderId="0" xfId="0" applyNumberFormat="1" applyFont="1" applyAlignment="1">
      <alignment wrapText="1"/>
    </xf>
    <xf numFmtId="0" fontId="14" fillId="0" borderId="0" xfId="0" applyFont="1" applyAlignment="1">
      <alignment wrapText="1"/>
    </xf>
    <xf numFmtId="0" fontId="18" fillId="0" borderId="0" xfId="0" applyFont="1"/>
    <xf numFmtId="164" fontId="14" fillId="0" borderId="0" xfId="0" applyNumberFormat="1" applyFont="1"/>
    <xf numFmtId="164" fontId="15" fillId="0" borderId="0" xfId="0" applyNumberFormat="1" applyFont="1"/>
    <xf numFmtId="0" fontId="14" fillId="3" borderId="0" xfId="0" applyFont="1" applyFill="1"/>
    <xf numFmtId="0" fontId="14" fillId="3" borderId="0" xfId="0" applyFont="1" applyFill="1" applyAlignment="1">
      <alignment wrapText="1"/>
    </xf>
    <xf numFmtId="0" fontId="16" fillId="3" borderId="0" xfId="0" applyFont="1" applyFill="1" applyAlignment="1">
      <alignment wrapText="1"/>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14" fillId="3" borderId="0" xfId="0" applyFont="1" applyFill="1" applyAlignment="1">
      <alignment horizontal="center" vertical="center"/>
    </xf>
    <xf numFmtId="1" fontId="6" fillId="2" borderId="11" xfId="0" applyNumberFormat="1" applyFont="1" applyFill="1" applyBorder="1" applyAlignment="1">
      <alignment horizontal="center" vertical="center" wrapText="1"/>
    </xf>
    <xf numFmtId="1" fontId="6" fillId="2" borderId="12" xfId="0" applyNumberFormat="1" applyFont="1" applyFill="1" applyBorder="1" applyAlignment="1">
      <alignment horizontal="center" vertical="center" wrapText="1"/>
    </xf>
    <xf numFmtId="0" fontId="17" fillId="0" borderId="0" xfId="0" applyFont="1" applyAlignment="1">
      <alignment wrapText="1"/>
    </xf>
    <xf numFmtId="0" fontId="14" fillId="0" borderId="0" xfId="0" applyFont="1"/>
    <xf numFmtId="1" fontId="17" fillId="0" borderId="0" xfId="0" applyNumberFormat="1" applyFont="1"/>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69"/>
  <sheetViews>
    <sheetView tabSelected="1" zoomScale="92" zoomScaleNormal="92" workbookViewId="0">
      <selection activeCell="G35" sqref="G35"/>
    </sheetView>
  </sheetViews>
  <sheetFormatPr defaultRowHeight="12.5" x14ac:dyDescent="0.25"/>
  <cols>
    <col min="1" max="1" width="33.6328125" customWidth="1"/>
    <col min="2" max="2" width="5.453125" customWidth="1"/>
    <col min="3" max="3" width="5.36328125" customWidth="1"/>
    <col min="4" max="4" width="1.6328125" customWidth="1"/>
    <col min="5" max="5" width="34.54296875" customWidth="1"/>
    <col min="6" max="6" width="6.453125" customWidth="1"/>
    <col min="7" max="7" width="45.54296875" customWidth="1"/>
    <col min="8" max="8" width="1.6328125" customWidth="1"/>
    <col min="9" max="9" width="11" customWidth="1"/>
    <col min="10" max="10" width="3" customWidth="1"/>
    <col min="11" max="11" width="33.08984375" bestFit="1" customWidth="1"/>
    <col min="12" max="12" width="24.90625" bestFit="1" customWidth="1"/>
    <col min="13" max="13" width="6.6328125" customWidth="1"/>
    <col min="14" max="14" width="29.90625" style="1" customWidth="1"/>
    <col min="15" max="15" width="19.90625" style="1" customWidth="1"/>
    <col min="16" max="16" width="28.08984375" style="1" customWidth="1"/>
    <col min="17" max="17" width="18.36328125" style="4" customWidth="1"/>
    <col min="18" max="18" width="12" style="1" customWidth="1"/>
    <col min="19" max="19" width="21.6328125" style="1" customWidth="1"/>
    <col min="20" max="20" width="12.36328125" style="1" customWidth="1"/>
    <col min="21" max="21" width="14.54296875" style="1" customWidth="1"/>
    <col min="22" max="90" width="9.08984375" style="1"/>
  </cols>
  <sheetData>
    <row r="1" spans="1:17" ht="30.5" thickBot="1" x14ac:dyDescent="0.65">
      <c r="A1" s="1"/>
      <c r="B1" s="1"/>
      <c r="C1" s="1"/>
      <c r="D1" s="1"/>
      <c r="E1" s="7" t="s">
        <v>0</v>
      </c>
      <c r="F1" s="1"/>
      <c r="G1" s="1"/>
      <c r="H1" s="1"/>
      <c r="I1" s="1"/>
      <c r="J1" s="1"/>
      <c r="K1" s="9"/>
      <c r="L1" s="9"/>
      <c r="M1" s="9"/>
      <c r="N1" s="9"/>
    </row>
    <row r="2" spans="1:17" ht="132" customHeight="1" thickBot="1" x14ac:dyDescent="0.3">
      <c r="A2" s="1"/>
      <c r="B2" s="1"/>
      <c r="C2" s="5"/>
      <c r="D2" s="5"/>
      <c r="E2" s="1"/>
      <c r="F2" s="1"/>
      <c r="G2" s="1"/>
      <c r="H2" s="1"/>
      <c r="I2" s="1"/>
      <c r="J2" s="1"/>
      <c r="K2" s="90" t="s">
        <v>98</v>
      </c>
      <c r="L2" s="91"/>
      <c r="M2" s="73"/>
      <c r="N2" s="9"/>
    </row>
    <row r="3" spans="1:17" ht="12.75" customHeight="1" x14ac:dyDescent="0.25">
      <c r="A3" s="1"/>
      <c r="B3" s="1"/>
      <c r="C3" s="16" t="s">
        <v>73</v>
      </c>
      <c r="D3" s="16"/>
      <c r="E3" s="56" t="s">
        <v>8</v>
      </c>
      <c r="F3" s="1"/>
      <c r="G3" s="18" t="s">
        <v>64</v>
      </c>
      <c r="H3" s="18"/>
      <c r="I3" s="56">
        <v>0</v>
      </c>
      <c r="J3" s="9">
        <f>I3</f>
        <v>0</v>
      </c>
      <c r="K3" s="73"/>
      <c r="L3" s="73"/>
      <c r="M3" s="73"/>
      <c r="N3" s="9"/>
    </row>
    <row r="4" spans="1:17" x14ac:dyDescent="0.25">
      <c r="A4" s="1"/>
      <c r="B4" s="1"/>
      <c r="C4" s="15"/>
      <c r="D4" s="15"/>
      <c r="E4" s="1"/>
      <c r="F4" s="1"/>
      <c r="G4" s="19"/>
      <c r="H4" s="19"/>
      <c r="I4" s="1"/>
      <c r="J4" s="1"/>
      <c r="K4" s="73"/>
      <c r="L4" s="73"/>
      <c r="M4" s="73"/>
      <c r="N4" s="9"/>
    </row>
    <row r="5" spans="1:17" ht="37.5" x14ac:dyDescent="0.25">
      <c r="A5" s="1"/>
      <c r="B5" s="1"/>
      <c r="C5" s="16" t="s">
        <v>63</v>
      </c>
      <c r="D5" s="17"/>
      <c r="E5" s="57">
        <v>0</v>
      </c>
      <c r="F5" s="10">
        <f>E5</f>
        <v>0</v>
      </c>
      <c r="G5" s="18" t="s">
        <v>101</v>
      </c>
      <c r="H5" s="18"/>
      <c r="I5" s="56">
        <v>0</v>
      </c>
      <c r="J5" s="9">
        <f>I5</f>
        <v>0</v>
      </c>
      <c r="K5" s="73"/>
      <c r="L5" s="73"/>
      <c r="M5" s="73"/>
      <c r="N5" s="9"/>
    </row>
    <row r="6" spans="1:17" x14ac:dyDescent="0.25">
      <c r="A6" s="1"/>
      <c r="B6" s="1"/>
      <c r="C6" s="5"/>
      <c r="D6" s="14"/>
      <c r="E6" s="3"/>
      <c r="F6" s="10"/>
      <c r="G6" s="18"/>
      <c r="H6" s="3"/>
      <c r="I6" s="3"/>
      <c r="J6" s="3"/>
      <c r="K6" s="73"/>
      <c r="L6" s="73"/>
      <c r="M6" s="73"/>
      <c r="N6" s="9"/>
      <c r="O6" s="9"/>
    </row>
    <row r="7" spans="1:17" x14ac:dyDescent="0.25">
      <c r="A7" s="1"/>
      <c r="B7" s="1"/>
      <c r="C7" s="68" t="s">
        <v>65</v>
      </c>
      <c r="D7" s="18"/>
      <c r="E7" s="57">
        <v>0</v>
      </c>
      <c r="F7" s="10">
        <f>E7</f>
        <v>0</v>
      </c>
      <c r="G7" s="15"/>
      <c r="H7" s="15"/>
      <c r="I7" s="15"/>
      <c r="J7" s="1"/>
      <c r="K7" s="73"/>
      <c r="L7" s="73"/>
      <c r="M7" s="73"/>
      <c r="N7" s="9"/>
      <c r="Q7" s="1"/>
    </row>
    <row r="8" spans="1:17" x14ac:dyDescent="0.25">
      <c r="A8" s="1"/>
      <c r="B8" s="1"/>
      <c r="C8" s="14"/>
      <c r="D8" s="14"/>
      <c r="E8" s="3"/>
      <c r="F8" s="10"/>
      <c r="G8" s="3"/>
      <c r="H8" s="9"/>
      <c r="I8" s="9"/>
      <c r="J8" s="1"/>
      <c r="K8" s="73"/>
      <c r="L8" s="73"/>
      <c r="M8" s="73"/>
      <c r="N8" s="9"/>
      <c r="Q8" s="1"/>
    </row>
    <row r="9" spans="1:17" ht="26" x14ac:dyDescent="0.3">
      <c r="A9" s="1"/>
      <c r="B9" s="1"/>
      <c r="C9" s="2"/>
      <c r="D9" s="2"/>
      <c r="E9" s="21" t="s">
        <v>62</v>
      </c>
      <c r="F9" s="8"/>
      <c r="G9" s="21" t="s">
        <v>72</v>
      </c>
      <c r="H9" s="1"/>
      <c r="I9" s="10">
        <f>G11</f>
        <v>0</v>
      </c>
      <c r="J9" s="1"/>
      <c r="K9" s="73"/>
      <c r="L9" s="73"/>
      <c r="M9" s="73"/>
      <c r="N9" s="9"/>
      <c r="Q9" s="1"/>
    </row>
    <row r="10" spans="1:17" x14ac:dyDescent="0.25">
      <c r="A10" s="1"/>
      <c r="B10" s="1"/>
      <c r="C10" s="1"/>
      <c r="D10" s="1"/>
      <c r="E10" s="1"/>
      <c r="F10" s="9"/>
      <c r="G10" s="9"/>
      <c r="H10" s="1"/>
      <c r="I10" s="9"/>
      <c r="J10" s="1"/>
      <c r="K10" s="9"/>
      <c r="L10" s="9"/>
      <c r="M10" s="9"/>
      <c r="N10" s="9"/>
      <c r="Q10" s="1"/>
    </row>
    <row r="11" spans="1:17" x14ac:dyDescent="0.25">
      <c r="A11" s="1" t="s">
        <v>83</v>
      </c>
      <c r="B11" s="1" t="s">
        <v>1</v>
      </c>
      <c r="C11" s="69" t="s">
        <v>1</v>
      </c>
      <c r="D11" s="69"/>
      <c r="E11" s="57"/>
      <c r="F11" s="10">
        <f>E11</f>
        <v>0</v>
      </c>
      <c r="G11" s="57"/>
      <c r="H11" s="1"/>
      <c r="I11" s="10">
        <f>G11</f>
        <v>0</v>
      </c>
      <c r="J11" s="1"/>
      <c r="K11" s="28"/>
      <c r="L11" s="29"/>
      <c r="M11" s="30"/>
      <c r="O11" s="67"/>
      <c r="Q11" s="1"/>
    </row>
    <row r="12" spans="1:17" ht="13" x14ac:dyDescent="0.3">
      <c r="A12" s="1"/>
      <c r="B12" s="1"/>
      <c r="C12" s="69"/>
      <c r="D12" s="69"/>
      <c r="E12" s="3" t="s">
        <v>18</v>
      </c>
      <c r="F12" s="9"/>
      <c r="G12" s="3"/>
      <c r="H12" s="1"/>
      <c r="I12" s="9"/>
      <c r="J12" s="1"/>
      <c r="K12" s="60" t="s">
        <v>68</v>
      </c>
      <c r="L12" s="1"/>
      <c r="M12" s="32"/>
      <c r="O12" s="67"/>
      <c r="Q12" s="1"/>
    </row>
    <row r="13" spans="1:17" x14ac:dyDescent="0.25">
      <c r="A13" s="1" t="s">
        <v>84</v>
      </c>
      <c r="B13" s="1" t="s">
        <v>2</v>
      </c>
      <c r="C13" s="69" t="s">
        <v>2</v>
      </c>
      <c r="D13" s="69"/>
      <c r="E13" s="57"/>
      <c r="F13" s="10">
        <f>E13</f>
        <v>0</v>
      </c>
      <c r="G13" s="57"/>
      <c r="H13" s="1"/>
      <c r="I13" s="10">
        <f t="shared" ref="I13" si="0">G13</f>
        <v>0</v>
      </c>
      <c r="J13" s="1"/>
      <c r="K13" s="33" t="s">
        <v>27</v>
      </c>
      <c r="L13" s="6">
        <f>ROUNDDOWN(Calculation!D35,2)</f>
        <v>0</v>
      </c>
      <c r="M13" s="34"/>
      <c r="O13" s="67"/>
      <c r="Q13" s="1"/>
    </row>
    <row r="14" spans="1:17" x14ac:dyDescent="0.25">
      <c r="A14" s="1"/>
      <c r="B14" s="1"/>
      <c r="C14" s="69"/>
      <c r="D14" s="69"/>
      <c r="E14" s="3"/>
      <c r="F14" s="9"/>
      <c r="G14" s="3"/>
      <c r="H14" s="1"/>
      <c r="I14" s="9"/>
      <c r="J14" s="1"/>
      <c r="K14" s="33"/>
      <c r="L14" s="1"/>
      <c r="M14" s="32"/>
      <c r="O14" s="67"/>
      <c r="Q14" s="1"/>
    </row>
    <row r="15" spans="1:17" x14ac:dyDescent="0.25">
      <c r="A15" s="1" t="s">
        <v>76</v>
      </c>
      <c r="B15" s="1" t="s">
        <v>3</v>
      </c>
      <c r="C15" s="69" t="s">
        <v>3</v>
      </c>
      <c r="D15" s="69"/>
      <c r="E15" s="57"/>
      <c r="F15" s="10">
        <f>E15</f>
        <v>0</v>
      </c>
      <c r="G15" s="57"/>
      <c r="H15" s="1"/>
      <c r="I15" s="10">
        <f t="shared" ref="I15" si="1">G15</f>
        <v>0</v>
      </c>
      <c r="J15" s="1"/>
      <c r="K15" s="33" t="s">
        <v>32</v>
      </c>
      <c r="L15" s="6">
        <f>ROUNDDOWN(Calculation!D36,2)</f>
        <v>0</v>
      </c>
      <c r="M15" s="34"/>
      <c r="O15" s="67"/>
      <c r="Q15" s="1"/>
    </row>
    <row r="16" spans="1:17" x14ac:dyDescent="0.25">
      <c r="A16" s="1"/>
      <c r="B16" s="1"/>
      <c r="C16" s="69"/>
      <c r="D16" s="69"/>
      <c r="E16" s="3"/>
      <c r="F16" s="9"/>
      <c r="G16" s="3"/>
      <c r="H16" s="1"/>
      <c r="I16" s="9"/>
      <c r="J16" s="1"/>
      <c r="K16" s="33"/>
      <c r="L16" s="5"/>
      <c r="M16" s="34"/>
      <c r="O16" s="67"/>
      <c r="Q16" s="1"/>
    </row>
    <row r="17" spans="1:17" ht="13" x14ac:dyDescent="0.3">
      <c r="A17" s="1" t="s">
        <v>77</v>
      </c>
      <c r="B17" s="1" t="s">
        <v>4</v>
      </c>
      <c r="C17" s="69" t="s">
        <v>4</v>
      </c>
      <c r="D17" s="69"/>
      <c r="E17" s="57"/>
      <c r="F17" s="10">
        <f>E17</f>
        <v>0</v>
      </c>
      <c r="G17" s="57"/>
      <c r="H17" s="1"/>
      <c r="I17" s="10">
        <f t="shared" ref="I17" si="2">G17</f>
        <v>0</v>
      </c>
      <c r="J17" s="1"/>
      <c r="K17" s="31" t="s">
        <v>70</v>
      </c>
      <c r="L17" s="58">
        <f>ROUNDDOWN(Calculation!D35+Calculation!D36,2)</f>
        <v>0</v>
      </c>
      <c r="M17" s="34"/>
      <c r="O17" s="67"/>
      <c r="Q17" s="1"/>
    </row>
    <row r="18" spans="1:17" x14ac:dyDescent="0.25">
      <c r="A18" s="1"/>
      <c r="B18" s="1"/>
      <c r="C18" s="69"/>
      <c r="D18" s="69"/>
      <c r="E18" s="3"/>
      <c r="F18" s="9"/>
      <c r="G18" s="3"/>
      <c r="H18" s="1"/>
      <c r="I18" s="9"/>
      <c r="J18" s="1"/>
      <c r="K18" s="35"/>
      <c r="L18" s="36"/>
      <c r="M18" s="37"/>
      <c r="Q18" s="1"/>
    </row>
    <row r="19" spans="1:17" x14ac:dyDescent="0.25">
      <c r="A19" s="1" t="s">
        <v>78</v>
      </c>
      <c r="B19" s="1" t="s">
        <v>5</v>
      </c>
      <c r="C19" s="69" t="s">
        <v>5</v>
      </c>
      <c r="D19" s="69"/>
      <c r="E19" s="57"/>
      <c r="F19" s="10">
        <f>E19</f>
        <v>0</v>
      </c>
      <c r="G19" s="57"/>
      <c r="H19" s="1"/>
      <c r="I19" s="10">
        <f t="shared" ref="I19" si="3">G19</f>
        <v>0</v>
      </c>
      <c r="J19" s="1"/>
      <c r="K19" s="5"/>
      <c r="L19" s="9"/>
      <c r="M19" s="9"/>
      <c r="Q19" s="1"/>
    </row>
    <row r="20" spans="1:17" x14ac:dyDescent="0.25">
      <c r="A20" s="1"/>
      <c r="B20" s="1"/>
      <c r="C20" s="69"/>
      <c r="D20" s="69"/>
      <c r="E20" s="3"/>
      <c r="F20" s="9"/>
      <c r="G20" s="3"/>
      <c r="H20" s="1"/>
      <c r="I20" s="9"/>
      <c r="J20" s="1"/>
      <c r="K20" s="38"/>
      <c r="L20" s="39"/>
      <c r="M20" s="40"/>
      <c r="Q20" s="1"/>
    </row>
    <row r="21" spans="1:17" ht="13" x14ac:dyDescent="0.3">
      <c r="A21" s="1" t="s">
        <v>79</v>
      </c>
      <c r="B21" s="1" t="s">
        <v>6</v>
      </c>
      <c r="C21" s="69" t="s">
        <v>6</v>
      </c>
      <c r="D21" s="69"/>
      <c r="E21" s="57"/>
      <c r="F21" s="10">
        <f>E21</f>
        <v>0</v>
      </c>
      <c r="G21" s="57"/>
      <c r="H21" s="1"/>
      <c r="I21" s="10">
        <f t="shared" ref="I21" si="4">G21</f>
        <v>0</v>
      </c>
      <c r="J21" s="1"/>
      <c r="K21" s="60" t="s">
        <v>69</v>
      </c>
      <c r="L21" s="22"/>
      <c r="M21" s="32"/>
      <c r="Q21" s="1"/>
    </row>
    <row r="22" spans="1:17" x14ac:dyDescent="0.25">
      <c r="A22" s="1"/>
      <c r="B22" s="1"/>
      <c r="C22" s="69"/>
      <c r="D22" s="69"/>
      <c r="E22" s="3"/>
      <c r="F22" s="9"/>
      <c r="G22" s="3"/>
      <c r="H22" s="1"/>
      <c r="I22" s="9"/>
      <c r="J22" s="1"/>
      <c r="K22" s="33"/>
      <c r="L22" s="1"/>
      <c r="M22" s="41"/>
      <c r="Q22" s="1"/>
    </row>
    <row r="23" spans="1:17" x14ac:dyDescent="0.25">
      <c r="A23" s="1" t="s">
        <v>80</v>
      </c>
      <c r="B23" s="1" t="s">
        <v>9</v>
      </c>
      <c r="C23" s="69" t="s">
        <v>9</v>
      </c>
      <c r="D23" s="69"/>
      <c r="E23" s="57"/>
      <c r="F23" s="10">
        <f>E23</f>
        <v>0</v>
      </c>
      <c r="G23" s="57"/>
      <c r="H23" s="1"/>
      <c r="I23" s="10">
        <f t="shared" ref="I23" si="5">G23</f>
        <v>0</v>
      </c>
      <c r="J23" s="1"/>
      <c r="K23" s="33" t="s">
        <v>53</v>
      </c>
      <c r="L23" s="61">
        <f>ROUNDDOWN(Calculation!D39,2)</f>
        <v>0</v>
      </c>
      <c r="M23" s="32"/>
      <c r="Q23" s="1"/>
    </row>
    <row r="24" spans="1:17" x14ac:dyDescent="0.25">
      <c r="A24" s="1"/>
      <c r="B24" s="1"/>
      <c r="C24" s="69"/>
      <c r="D24" s="69"/>
      <c r="E24" s="3"/>
      <c r="F24" s="9"/>
      <c r="G24" s="3"/>
      <c r="H24" s="1"/>
      <c r="I24" s="9"/>
      <c r="J24" s="1"/>
      <c r="K24" s="42"/>
      <c r="L24" s="4"/>
      <c r="M24" s="32"/>
      <c r="Q24" s="1"/>
    </row>
    <row r="25" spans="1:17" x14ac:dyDescent="0.25">
      <c r="A25" s="1" t="s">
        <v>81</v>
      </c>
      <c r="B25" s="1" t="s">
        <v>10</v>
      </c>
      <c r="C25" s="69" t="s">
        <v>10</v>
      </c>
      <c r="D25" s="69"/>
      <c r="E25" s="57"/>
      <c r="F25" s="10">
        <f>E25</f>
        <v>0</v>
      </c>
      <c r="G25" s="57"/>
      <c r="H25" s="1"/>
      <c r="I25" s="10">
        <f t="shared" ref="I25" si="6">G25</f>
        <v>0</v>
      </c>
      <c r="J25" s="1"/>
      <c r="K25" s="42" t="s">
        <v>51</v>
      </c>
      <c r="L25" s="61">
        <f>ROUNDDOWN(Calculation!D40,2)</f>
        <v>0</v>
      </c>
      <c r="M25" s="43"/>
      <c r="Q25" s="1"/>
    </row>
    <row r="26" spans="1:17" x14ac:dyDescent="0.25">
      <c r="A26" s="1"/>
      <c r="B26" s="1"/>
      <c r="C26" s="69"/>
      <c r="D26" s="69"/>
      <c r="E26" s="3"/>
      <c r="F26" s="9"/>
      <c r="G26" s="3"/>
      <c r="H26" s="1"/>
      <c r="I26" s="9"/>
      <c r="J26" s="1"/>
      <c r="K26" s="44"/>
      <c r="L26" s="45"/>
      <c r="M26" s="46"/>
      <c r="Q26" s="1"/>
    </row>
    <row r="27" spans="1:17" x14ac:dyDescent="0.25">
      <c r="A27" s="1" t="s">
        <v>85</v>
      </c>
      <c r="B27" s="1" t="s">
        <v>11</v>
      </c>
      <c r="C27" s="69" t="s">
        <v>11</v>
      </c>
      <c r="D27" s="69"/>
      <c r="E27" s="57"/>
      <c r="F27" s="10">
        <f>E27</f>
        <v>0</v>
      </c>
      <c r="G27" s="57"/>
      <c r="H27" s="1"/>
      <c r="I27" s="10">
        <f t="shared" ref="I27" si="7">G27</f>
        <v>0</v>
      </c>
      <c r="J27" s="1"/>
      <c r="K27" s="12"/>
      <c r="L27" s="1"/>
      <c r="M27" s="1"/>
      <c r="Q27" s="1"/>
    </row>
    <row r="28" spans="1:17" x14ac:dyDescent="0.25">
      <c r="A28" s="1"/>
      <c r="B28" s="1"/>
      <c r="C28" s="69"/>
      <c r="D28" s="69"/>
      <c r="E28" s="3"/>
      <c r="F28" s="9"/>
      <c r="G28" s="3"/>
      <c r="H28" s="1"/>
      <c r="I28" s="9"/>
      <c r="J28" s="1"/>
      <c r="K28" s="47"/>
      <c r="L28" s="48"/>
      <c r="M28" s="40"/>
      <c r="Q28" s="1"/>
    </row>
    <row r="29" spans="1:17" ht="13" x14ac:dyDescent="0.3">
      <c r="A29" s="1" t="s">
        <v>86</v>
      </c>
      <c r="B29" s="1" t="s">
        <v>12</v>
      </c>
      <c r="C29" s="69" t="s">
        <v>12</v>
      </c>
      <c r="D29" s="69"/>
      <c r="E29" s="57"/>
      <c r="F29" s="10">
        <f>E29</f>
        <v>0</v>
      </c>
      <c r="G29" s="57"/>
      <c r="H29" s="1"/>
      <c r="I29" s="10">
        <f t="shared" ref="I29" si="8">G29</f>
        <v>0</v>
      </c>
      <c r="J29" s="1"/>
      <c r="K29" s="60" t="s">
        <v>71</v>
      </c>
      <c r="L29" s="22"/>
      <c r="M29" s="43"/>
      <c r="Q29" s="1"/>
    </row>
    <row r="30" spans="1:17" x14ac:dyDescent="0.25">
      <c r="A30" s="1"/>
      <c r="B30" s="1"/>
      <c r="C30" s="69"/>
      <c r="D30" s="69"/>
      <c r="E30" s="3"/>
      <c r="F30" s="9"/>
      <c r="G30" s="3"/>
      <c r="H30" s="1"/>
      <c r="I30" s="9"/>
      <c r="J30" s="1"/>
      <c r="K30" s="50"/>
      <c r="L30" s="4"/>
      <c r="M30" s="43"/>
      <c r="Q30" s="1"/>
    </row>
    <row r="31" spans="1:17" x14ac:dyDescent="0.25">
      <c r="A31" s="1" t="s">
        <v>82</v>
      </c>
      <c r="B31" s="1" t="s">
        <v>13</v>
      </c>
      <c r="C31" s="70" t="s">
        <v>13</v>
      </c>
      <c r="D31" s="70"/>
      <c r="E31" s="57"/>
      <c r="F31" s="10">
        <f>E31</f>
        <v>0</v>
      </c>
      <c r="G31" s="57"/>
      <c r="H31" s="1"/>
      <c r="I31" s="10">
        <f t="shared" ref="I31" si="9">G31</f>
        <v>0</v>
      </c>
      <c r="J31" s="1"/>
      <c r="K31" s="51" t="s">
        <v>27</v>
      </c>
      <c r="L31" s="59">
        <f>ROUNDDOWN(Calculation!D42,2)</f>
        <v>0</v>
      </c>
      <c r="M31" s="43"/>
      <c r="Q31" s="1"/>
    </row>
    <row r="32" spans="1:17" x14ac:dyDescent="0.25">
      <c r="A32" s="1"/>
      <c r="B32" s="1"/>
      <c r="C32" s="69"/>
      <c r="D32" s="69"/>
      <c r="E32" s="3"/>
      <c r="F32" s="9"/>
      <c r="G32" s="3"/>
      <c r="H32" s="1"/>
      <c r="I32" s="9"/>
      <c r="J32" s="1"/>
      <c r="K32" s="51"/>
      <c r="L32" s="25"/>
      <c r="M32" s="43"/>
      <c r="Q32" s="1"/>
    </row>
    <row r="33" spans="1:17" ht="11.25" customHeight="1" x14ac:dyDescent="0.25">
      <c r="A33" s="1" t="s">
        <v>87</v>
      </c>
      <c r="B33" s="1" t="s">
        <v>91</v>
      </c>
      <c r="C33" s="70" t="s">
        <v>56</v>
      </c>
      <c r="D33" s="70"/>
      <c r="E33" s="57" t="s">
        <v>102</v>
      </c>
      <c r="F33" s="10" t="str">
        <f>E33</f>
        <v xml:space="preserve"> </v>
      </c>
      <c r="G33" s="57" t="s">
        <v>102</v>
      </c>
      <c r="H33" s="1"/>
      <c r="I33" s="10" t="str">
        <f t="shared" ref="I33" si="10">G33</f>
        <v xml:space="preserve"> </v>
      </c>
      <c r="J33" s="1"/>
      <c r="K33" s="51" t="s">
        <v>32</v>
      </c>
      <c r="L33" s="59">
        <f>ROUNDDOWN(Calculation!D43,2)</f>
        <v>0</v>
      </c>
      <c r="M33" s="43"/>
      <c r="Q33" s="1"/>
    </row>
    <row r="34" spans="1:17" x14ac:dyDescent="0.25">
      <c r="A34" s="1"/>
      <c r="B34" s="1"/>
      <c r="C34" s="69"/>
      <c r="D34" s="69"/>
      <c r="E34" s="3"/>
      <c r="F34" s="9"/>
      <c r="G34" s="3"/>
      <c r="H34" s="1"/>
      <c r="I34" s="9"/>
      <c r="J34" s="1"/>
      <c r="K34" s="50"/>
      <c r="L34" s="4"/>
      <c r="M34" s="43"/>
      <c r="Q34" s="1"/>
    </row>
    <row r="35" spans="1:17" ht="14.25" customHeight="1" x14ac:dyDescent="0.3">
      <c r="A35" s="1" t="s">
        <v>88</v>
      </c>
      <c r="B35" s="1" t="s">
        <v>92</v>
      </c>
      <c r="C35" s="72" t="s">
        <v>66</v>
      </c>
      <c r="D35" s="69"/>
      <c r="E35" s="57">
        <v>0</v>
      </c>
      <c r="F35" s="10">
        <f>E35</f>
        <v>0</v>
      </c>
      <c r="G35" s="57" t="s">
        <v>102</v>
      </c>
      <c r="H35" s="1"/>
      <c r="I35" s="10" t="str">
        <f t="shared" ref="I35" si="11">G35</f>
        <v xml:space="preserve"> </v>
      </c>
      <c r="J35" s="1"/>
      <c r="K35" s="49" t="s">
        <v>70</v>
      </c>
      <c r="L35" s="58">
        <f>ROUNDDOWN(Calculation!D41,2)</f>
        <v>0</v>
      </c>
      <c r="M35" s="43"/>
      <c r="Q35" s="1"/>
    </row>
    <row r="36" spans="1:17" x14ac:dyDescent="0.25">
      <c r="A36" s="1"/>
      <c r="B36" s="1"/>
      <c r="C36" s="69"/>
      <c r="D36" s="69"/>
      <c r="E36" s="3"/>
      <c r="F36" s="9"/>
      <c r="G36" s="3"/>
      <c r="H36" s="1"/>
      <c r="I36" s="9"/>
      <c r="J36" s="1"/>
      <c r="K36" s="53"/>
      <c r="L36" s="45"/>
      <c r="M36" s="46"/>
      <c r="Q36" s="1"/>
    </row>
    <row r="37" spans="1:17" x14ac:dyDescent="0.25">
      <c r="A37" s="1" t="s">
        <v>89</v>
      </c>
      <c r="B37" s="1" t="s">
        <v>14</v>
      </c>
      <c r="C37" s="69" t="s">
        <v>14</v>
      </c>
      <c r="D37" s="69"/>
      <c r="E37" s="57"/>
      <c r="F37" s="10">
        <f>E37</f>
        <v>0</v>
      </c>
      <c r="G37" s="57"/>
      <c r="H37" s="1"/>
      <c r="I37" s="10">
        <f t="shared" ref="I37" si="12">G37</f>
        <v>0</v>
      </c>
      <c r="J37" s="1"/>
      <c r="K37" s="6"/>
      <c r="L37" s="1"/>
      <c r="M37" s="1"/>
      <c r="Q37" s="1"/>
    </row>
    <row r="38" spans="1:17" x14ac:dyDescent="0.25">
      <c r="A38" s="1"/>
      <c r="B38" s="1"/>
      <c r="C38" s="69"/>
      <c r="D38" s="69"/>
      <c r="E38" s="3"/>
      <c r="F38" s="9"/>
      <c r="G38" s="63"/>
      <c r="H38" s="1"/>
      <c r="I38" s="9"/>
      <c r="J38" s="1"/>
      <c r="K38" s="54"/>
      <c r="L38" s="29"/>
      <c r="M38" s="30"/>
      <c r="Q38" s="1"/>
    </row>
    <row r="39" spans="1:17" ht="27.75" customHeight="1" x14ac:dyDescent="0.3">
      <c r="A39" s="2" t="s">
        <v>90</v>
      </c>
      <c r="B39" s="2" t="s">
        <v>93</v>
      </c>
      <c r="C39" s="70" t="s">
        <v>54</v>
      </c>
      <c r="D39" s="70"/>
      <c r="E39" s="57"/>
      <c r="F39" s="10">
        <f>E39</f>
        <v>0</v>
      </c>
      <c r="G39" s="57"/>
      <c r="H39" s="1"/>
      <c r="I39" s="10">
        <f t="shared" ref="I39" si="13">G39</f>
        <v>0</v>
      </c>
      <c r="J39" s="1"/>
      <c r="K39" s="60" t="s">
        <v>67</v>
      </c>
      <c r="L39" s="4"/>
      <c r="M39" s="43"/>
      <c r="Q39" s="1"/>
    </row>
    <row r="40" spans="1:17" x14ac:dyDescent="0.25">
      <c r="A40" s="1"/>
      <c r="B40" s="1"/>
      <c r="C40" s="69"/>
      <c r="D40" s="69"/>
      <c r="E40" s="3"/>
      <c r="F40" s="9"/>
      <c r="G40" s="3"/>
      <c r="H40" s="1"/>
      <c r="I40" s="9"/>
      <c r="J40" s="6"/>
      <c r="K40" s="50"/>
      <c r="L40" s="4"/>
      <c r="M40" s="43"/>
      <c r="Q40" s="1"/>
    </row>
    <row r="41" spans="1:17" ht="25.5" customHeight="1" x14ac:dyDescent="0.3">
      <c r="A41" s="2" t="s">
        <v>94</v>
      </c>
      <c r="B41" s="1" t="s">
        <v>93</v>
      </c>
      <c r="C41" s="71" t="s">
        <v>55</v>
      </c>
      <c r="D41" s="71"/>
      <c r="E41" s="57"/>
      <c r="F41" s="10">
        <f>E41</f>
        <v>0</v>
      </c>
      <c r="G41" s="57"/>
      <c r="H41" s="1"/>
      <c r="I41" s="10">
        <f t="shared" ref="I41" si="14">G41</f>
        <v>0</v>
      </c>
      <c r="J41" s="1"/>
      <c r="K41" s="49" t="s">
        <v>41</v>
      </c>
      <c r="L41" s="58">
        <f>ROUNDDOWN(Calculation!D46,2)</f>
        <v>0</v>
      </c>
      <c r="M41" s="43"/>
      <c r="Q41" s="1"/>
    </row>
    <row r="42" spans="1:17" ht="13" x14ac:dyDescent="0.3">
      <c r="A42" s="1"/>
      <c r="B42" s="1"/>
      <c r="C42" s="69"/>
      <c r="D42" s="69"/>
      <c r="E42" s="3"/>
      <c r="F42" s="9"/>
      <c r="G42" s="3"/>
      <c r="H42" s="1"/>
      <c r="I42" s="9"/>
      <c r="J42" s="6"/>
      <c r="K42" s="52" t="s">
        <v>61</v>
      </c>
      <c r="L42" s="23">
        <f>ROUNDDOWN(Calculation!E46,2)</f>
        <v>0</v>
      </c>
      <c r="M42" s="43"/>
      <c r="Q42" s="1"/>
    </row>
    <row r="43" spans="1:17" ht="13" x14ac:dyDescent="0.3">
      <c r="A43" s="1" t="s">
        <v>95</v>
      </c>
      <c r="B43" s="1" t="s">
        <v>15</v>
      </c>
      <c r="C43" s="69" t="s">
        <v>15</v>
      </c>
      <c r="D43" s="69"/>
      <c r="E43" s="57"/>
      <c r="F43" s="10">
        <f>E43</f>
        <v>0</v>
      </c>
      <c r="G43" s="57"/>
      <c r="H43" s="1"/>
      <c r="I43" s="10">
        <f t="shared" ref="I43" si="15">G43</f>
        <v>0</v>
      </c>
      <c r="J43" s="6"/>
      <c r="K43" s="52" t="s">
        <v>58</v>
      </c>
      <c r="L43" s="23">
        <f>ROUNDDOWN(Calculation!F46,2)</f>
        <v>0</v>
      </c>
      <c r="M43" s="43"/>
      <c r="Q43" s="1"/>
    </row>
    <row r="44" spans="1:17" x14ac:dyDescent="0.25">
      <c r="A44" s="1"/>
      <c r="B44" s="1"/>
      <c r="C44" s="15"/>
      <c r="D44" s="15"/>
      <c r="E44" s="3"/>
      <c r="F44" s="9"/>
      <c r="G44" s="3"/>
      <c r="H44" s="1"/>
      <c r="I44" s="9"/>
      <c r="J44" s="6"/>
      <c r="K44" s="42"/>
      <c r="L44" s="4"/>
      <c r="M44" s="43"/>
      <c r="Q44" s="1"/>
    </row>
    <row r="45" spans="1:17" ht="13" x14ac:dyDescent="0.3">
      <c r="A45" s="1" t="s">
        <v>96</v>
      </c>
      <c r="B45" s="1"/>
      <c r="C45" s="15" t="s">
        <v>16</v>
      </c>
      <c r="D45" s="15"/>
      <c r="E45" s="57"/>
      <c r="F45" s="10">
        <f>E45</f>
        <v>0</v>
      </c>
      <c r="G45" s="57"/>
      <c r="H45" s="1"/>
      <c r="I45" s="10">
        <f t="shared" ref="I45" si="16">G45</f>
        <v>0</v>
      </c>
      <c r="J45" s="6"/>
      <c r="K45" s="49" t="s">
        <v>50</v>
      </c>
      <c r="L45" s="58">
        <f>ROUNDDOWN(Calculation!D47,2)</f>
        <v>0</v>
      </c>
      <c r="M45" s="43"/>
      <c r="Q45" s="1"/>
    </row>
    <row r="46" spans="1:17" ht="13" x14ac:dyDescent="0.3">
      <c r="A46" s="1"/>
      <c r="B46" s="1"/>
      <c r="C46" s="15"/>
      <c r="D46" s="15"/>
      <c r="E46" s="15"/>
      <c r="F46" s="15"/>
      <c r="G46" s="15"/>
      <c r="H46" s="4"/>
      <c r="I46" s="9"/>
      <c r="J46" s="1"/>
      <c r="K46" s="52" t="s">
        <v>61</v>
      </c>
      <c r="L46" s="23">
        <f>ROUNDDOWN(Calculation!E47,2)</f>
        <v>0</v>
      </c>
      <c r="M46" s="43"/>
      <c r="Q46" s="1"/>
    </row>
    <row r="47" spans="1:17" ht="13" x14ac:dyDescent="0.3">
      <c r="A47" s="1"/>
      <c r="B47" s="1"/>
      <c r="C47" s="20" t="s">
        <v>17</v>
      </c>
      <c r="D47" s="20"/>
      <c r="E47" s="20">
        <f>SUM(E11:E45)</f>
        <v>0</v>
      </c>
      <c r="F47" s="11">
        <f>E47</f>
        <v>0</v>
      </c>
      <c r="G47" s="20">
        <f>SUM(G11:G45)</f>
        <v>0</v>
      </c>
      <c r="H47" s="15"/>
      <c r="I47" s="10">
        <f t="shared" ref="I47" si="17">G47</f>
        <v>0</v>
      </c>
      <c r="J47" s="1"/>
      <c r="K47" s="64" t="s">
        <v>58</v>
      </c>
      <c r="L47" s="65">
        <f>ROUNDDOWN(Calculation!F47,2)</f>
        <v>0</v>
      </c>
      <c r="M47" s="66"/>
      <c r="Q47" s="1"/>
    </row>
    <row r="48" spans="1:17" ht="13" x14ac:dyDescent="0.3">
      <c r="A48" s="1"/>
      <c r="B48" s="1"/>
      <c r="C48" s="4"/>
      <c r="D48" s="4"/>
      <c r="E48" s="4"/>
      <c r="F48" s="4"/>
      <c r="G48" s="4"/>
      <c r="H48" s="3"/>
      <c r="I48" s="9"/>
      <c r="J48" s="1"/>
      <c r="K48" s="52"/>
      <c r="L48" s="6"/>
      <c r="M48" s="43"/>
      <c r="Q48" s="1"/>
    </row>
    <row r="49" spans="1:18" ht="13" x14ac:dyDescent="0.3">
      <c r="A49" s="1"/>
      <c r="B49" s="1"/>
      <c r="C49" s="24" t="s">
        <v>75</v>
      </c>
      <c r="D49" s="13"/>
      <c r="E49" s="57"/>
      <c r="F49" s="10">
        <f>E49</f>
        <v>0</v>
      </c>
      <c r="G49" s="4"/>
      <c r="H49" s="1"/>
      <c r="I49" s="10">
        <f t="shared" ref="I49" si="18">G49</f>
        <v>0</v>
      </c>
      <c r="J49" s="1"/>
      <c r="K49" s="49" t="s">
        <v>42</v>
      </c>
      <c r="L49" s="58">
        <f>ROUNDDOWN(Calculation!D48,2)</f>
        <v>0</v>
      </c>
      <c r="M49" s="43"/>
      <c r="Q49" s="1"/>
    </row>
    <row r="50" spans="1:18" ht="13" x14ac:dyDescent="0.3">
      <c r="A50" s="1"/>
      <c r="B50" s="1"/>
      <c r="C50" s="15"/>
      <c r="D50" s="15"/>
      <c r="E50" s="1"/>
      <c r="F50" s="9"/>
      <c r="G50" s="1"/>
      <c r="H50" s="4"/>
      <c r="I50" s="9"/>
      <c r="J50" s="1"/>
      <c r="K50" s="52" t="s">
        <v>61</v>
      </c>
      <c r="L50" s="23">
        <f>ROUNDDOWN(Calculation!E48,2)</f>
        <v>0</v>
      </c>
      <c r="M50" s="43"/>
      <c r="N50" s="4"/>
      <c r="O50" s="4"/>
      <c r="P50" s="4"/>
      <c r="Q50" s="1"/>
    </row>
    <row r="51" spans="1:18" ht="13" x14ac:dyDescent="0.3">
      <c r="A51" s="1"/>
      <c r="B51" s="1"/>
      <c r="C51" s="15" t="s">
        <v>74</v>
      </c>
      <c r="D51" s="15"/>
      <c r="E51" s="57"/>
      <c r="F51" s="10">
        <f>E51</f>
        <v>0</v>
      </c>
      <c r="G51" s="57"/>
      <c r="H51" s="4"/>
      <c r="I51" s="10">
        <f t="shared" ref="I51" si="19">G51</f>
        <v>0</v>
      </c>
      <c r="J51" s="1"/>
      <c r="K51" s="52" t="s">
        <v>58</v>
      </c>
      <c r="L51" s="23">
        <f>ROUNDDOWN(Calculation!F48,2)</f>
        <v>0</v>
      </c>
      <c r="M51" s="43"/>
      <c r="O51" s="4"/>
      <c r="Q51" s="1"/>
    </row>
    <row r="52" spans="1:18" ht="13" x14ac:dyDescent="0.3">
      <c r="A52" s="1"/>
      <c r="B52" s="1"/>
      <c r="C52" s="4"/>
      <c r="D52" s="4"/>
      <c r="E52" s="4"/>
      <c r="F52" s="4"/>
      <c r="G52" s="26"/>
      <c r="H52" s="4"/>
      <c r="I52" s="4"/>
      <c r="J52" s="1"/>
      <c r="K52" s="55"/>
      <c r="L52" s="45"/>
      <c r="M52" s="46"/>
      <c r="O52" s="4"/>
      <c r="P52" s="4"/>
      <c r="R52" s="4"/>
    </row>
    <row r="53" spans="1:18" x14ac:dyDescent="0.25">
      <c r="A53" s="1"/>
      <c r="B53" s="1"/>
      <c r="C53" s="27"/>
      <c r="D53" s="4"/>
      <c r="E53" s="4"/>
      <c r="F53" s="4"/>
      <c r="G53" s="4"/>
      <c r="H53" s="4"/>
      <c r="I53" s="4"/>
      <c r="J53" s="67"/>
      <c r="K53" s="4"/>
      <c r="L53" s="1"/>
      <c r="M53" s="1"/>
      <c r="N53" s="6"/>
      <c r="O53" s="4"/>
      <c r="P53" s="4"/>
      <c r="R53" s="4"/>
    </row>
    <row r="54" spans="1:18" ht="13" x14ac:dyDescent="0.3">
      <c r="A54" s="1"/>
      <c r="B54" s="1"/>
      <c r="C54" s="4"/>
      <c r="D54" s="4"/>
      <c r="E54" s="4"/>
      <c r="F54" s="4"/>
      <c r="G54" s="4"/>
      <c r="H54" s="4"/>
      <c r="I54" s="4"/>
      <c r="J54" s="62"/>
      <c r="K54" s="4"/>
      <c r="L54" s="1"/>
      <c r="M54" s="4"/>
      <c r="O54" s="4"/>
      <c r="P54" s="4"/>
      <c r="R54" s="4"/>
    </row>
    <row r="55" spans="1:18" x14ac:dyDescent="0.25">
      <c r="A55" s="1"/>
      <c r="B55" s="1"/>
      <c r="C55" s="4"/>
      <c r="D55" s="4"/>
      <c r="E55" s="4"/>
      <c r="F55" s="4"/>
      <c r="G55" s="1"/>
      <c r="H55" s="1"/>
      <c r="I55" s="1"/>
      <c r="J55" s="1"/>
      <c r="K55" s="1"/>
      <c r="L55" s="6"/>
      <c r="M55" s="4"/>
      <c r="O55" s="4"/>
      <c r="P55" s="4"/>
      <c r="R55" s="4"/>
    </row>
    <row r="56" spans="1:18" x14ac:dyDescent="0.25">
      <c r="A56" s="1"/>
      <c r="B56" s="1"/>
      <c r="C56" s="4"/>
      <c r="D56" s="4"/>
      <c r="E56" s="4"/>
      <c r="F56" s="4"/>
      <c r="G56" s="1"/>
      <c r="H56" s="1"/>
      <c r="I56" s="1"/>
      <c r="J56" s="1"/>
      <c r="K56" s="1"/>
      <c r="L56" s="6"/>
      <c r="M56" s="4"/>
      <c r="O56" s="4"/>
      <c r="P56" s="4"/>
      <c r="R56" s="4"/>
    </row>
    <row r="57" spans="1:18" x14ac:dyDescent="0.25">
      <c r="A57" s="1"/>
      <c r="B57" s="1"/>
      <c r="C57" s="1"/>
      <c r="D57" s="1"/>
      <c r="E57" s="1"/>
      <c r="F57" s="1"/>
      <c r="G57" s="1"/>
      <c r="H57" s="1"/>
      <c r="I57" s="1"/>
      <c r="J57" s="1"/>
      <c r="K57" s="1"/>
      <c r="L57" s="4"/>
      <c r="M57" s="4"/>
      <c r="O57" s="9"/>
      <c r="P57" s="4"/>
      <c r="R57" s="4"/>
    </row>
    <row r="58" spans="1:18" x14ac:dyDescent="0.25">
      <c r="A58" s="1"/>
      <c r="B58" s="1"/>
      <c r="C58" s="1"/>
      <c r="D58" s="1"/>
      <c r="E58" s="1"/>
      <c r="F58" s="1"/>
      <c r="G58" s="1"/>
      <c r="H58" s="1"/>
      <c r="I58" s="1"/>
      <c r="J58" s="1"/>
      <c r="K58" s="1"/>
      <c r="L58" s="4"/>
      <c r="M58" s="4"/>
      <c r="N58" s="4"/>
      <c r="O58" s="4"/>
      <c r="P58" s="4"/>
      <c r="R58" s="4"/>
    </row>
    <row r="59" spans="1:18" x14ac:dyDescent="0.25">
      <c r="A59" s="1"/>
      <c r="B59" s="1"/>
      <c r="C59" s="1"/>
      <c r="D59" s="1"/>
      <c r="E59" s="1"/>
      <c r="F59" s="1"/>
      <c r="G59" s="1"/>
      <c r="H59" s="1"/>
      <c r="I59" s="1"/>
      <c r="J59" s="1"/>
      <c r="K59" s="1"/>
      <c r="L59" s="4"/>
      <c r="M59" s="4"/>
      <c r="N59" s="4"/>
      <c r="O59" s="4"/>
    </row>
    <row r="60" spans="1:18" x14ac:dyDescent="0.25">
      <c r="A60" s="1"/>
      <c r="B60" s="1"/>
      <c r="C60" s="1"/>
      <c r="D60" s="1"/>
      <c r="E60" s="1"/>
      <c r="F60" s="1"/>
      <c r="G60" s="1"/>
      <c r="H60" s="1"/>
      <c r="I60" s="1"/>
      <c r="J60" s="1"/>
      <c r="K60" s="1"/>
      <c r="L60" s="4"/>
      <c r="M60" s="4"/>
      <c r="N60" s="4"/>
      <c r="O60" s="4"/>
    </row>
    <row r="61" spans="1:18" x14ac:dyDescent="0.25">
      <c r="A61" s="1"/>
      <c r="B61" s="1"/>
      <c r="C61" s="1"/>
      <c r="D61" s="1"/>
      <c r="E61" s="1"/>
      <c r="F61" s="1"/>
      <c r="G61" s="1"/>
      <c r="H61" s="1"/>
      <c r="I61" s="1"/>
      <c r="J61" s="1"/>
      <c r="K61" s="1"/>
      <c r="L61" s="4"/>
      <c r="M61" s="4"/>
      <c r="N61" s="4"/>
      <c r="O61" s="4"/>
    </row>
    <row r="62" spans="1:18" x14ac:dyDescent="0.25">
      <c r="A62" s="1"/>
      <c r="B62" s="1"/>
      <c r="C62" s="1"/>
      <c r="D62" s="1"/>
      <c r="E62" s="1"/>
      <c r="F62" s="1"/>
      <c r="G62" s="1"/>
      <c r="H62" s="1"/>
      <c r="I62" s="1"/>
      <c r="J62" s="1"/>
      <c r="K62" s="1"/>
      <c r="L62" s="4"/>
      <c r="M62" s="4"/>
      <c r="N62" s="4"/>
      <c r="O62" s="4"/>
    </row>
    <row r="63" spans="1:18" x14ac:dyDescent="0.25">
      <c r="A63" s="1"/>
      <c r="B63" s="1"/>
      <c r="C63" s="1"/>
      <c r="D63" s="1"/>
      <c r="E63" s="1"/>
      <c r="F63" s="1"/>
      <c r="G63" s="1"/>
      <c r="H63" s="1"/>
      <c r="I63" s="1"/>
      <c r="J63" s="1"/>
      <c r="K63" s="4"/>
      <c r="L63" s="4"/>
      <c r="M63" s="1"/>
      <c r="N63" s="4"/>
      <c r="O63" s="4"/>
    </row>
    <row r="64" spans="1:18" x14ac:dyDescent="0.25">
      <c r="A64" s="1"/>
      <c r="B64" s="1"/>
      <c r="C64" s="1"/>
      <c r="D64" s="1"/>
      <c r="E64" s="1"/>
      <c r="F64" s="1"/>
      <c r="G64" s="1"/>
      <c r="H64" s="1"/>
      <c r="I64" s="1"/>
      <c r="J64" s="1"/>
      <c r="K64" s="1"/>
      <c r="L64" s="1"/>
      <c r="M64" s="1"/>
      <c r="N64" s="4"/>
      <c r="O64" s="4"/>
    </row>
    <row r="65" spans="15:17" s="1" customFormat="1" x14ac:dyDescent="0.25">
      <c r="O65" s="4"/>
      <c r="Q65" s="4"/>
    </row>
    <row r="66" spans="15:17" s="1" customFormat="1" x14ac:dyDescent="0.25">
      <c r="O66" s="4"/>
      <c r="Q66" s="4"/>
    </row>
    <row r="67" spans="15:17" s="1" customFormat="1" x14ac:dyDescent="0.25">
      <c r="Q67" s="4"/>
    </row>
    <row r="68" spans="15:17" s="1" customFormat="1" x14ac:dyDescent="0.25">
      <c r="Q68" s="4"/>
    </row>
    <row r="69" spans="15:17" s="1" customFormat="1" x14ac:dyDescent="0.25">
      <c r="Q69" s="4"/>
    </row>
  </sheetData>
  <sheetProtection algorithmName="SHA-512" hashValue="o7sCrwdfc+72ZnRZFmbQyraV5QtSv8C9RgtP5sbfQAKDmkJZtu9TtXxy0voq1gatnrAWgj21pQF7SHp+R4JqSg==" saltValue="6zby3KRRL8Rtm5btXOS27Q==" spinCount="100000" sheet="1" objects="1" scenarios="1"/>
  <mergeCells count="1">
    <mergeCell ref="K2:L2"/>
  </mergeCells>
  <phoneticPr fontId="5" type="noConversion"/>
  <dataValidations count="1">
    <dataValidation type="list" allowBlank="1" showInputMessage="1" showErrorMessage="1" sqref="E3" xr:uid="{00000000-0002-0000-0000-000000000000}">
      <formula1>Location</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49"/>
  <sheetViews>
    <sheetView topLeftCell="A21" zoomScaleNormal="100" workbookViewId="0">
      <selection activeCell="A30" sqref="A30:XFD32"/>
    </sheetView>
  </sheetViews>
  <sheetFormatPr defaultColWidth="8.90625" defaultRowHeight="12.5" x14ac:dyDescent="0.25"/>
  <cols>
    <col min="1" max="1" width="25" style="74" bestFit="1" customWidth="1"/>
    <col min="2" max="2" width="19.54296875" style="74" customWidth="1"/>
    <col min="3" max="3" width="19" style="74" customWidth="1"/>
    <col min="4" max="4" width="20.36328125" style="74" customWidth="1"/>
    <col min="5" max="5" width="12.36328125" style="74" bestFit="1" customWidth="1"/>
    <col min="6" max="6" width="11.36328125" style="74" bestFit="1" customWidth="1"/>
    <col min="7" max="7" width="15.6328125" style="74" bestFit="1" customWidth="1"/>
    <col min="8" max="8" width="18.36328125" style="74" bestFit="1" customWidth="1"/>
    <col min="9" max="9" width="9.81640625" style="74" customWidth="1"/>
    <col min="10" max="11" width="8.90625" style="74"/>
    <col min="12" max="12" width="9.08984375" style="74" customWidth="1"/>
    <col min="13" max="13" width="39" style="74" customWidth="1"/>
    <col min="14" max="14" width="8.90625" style="74"/>
    <col min="15" max="15" width="9.08984375" style="74" customWidth="1"/>
    <col min="16" max="16" width="43.453125" style="74" customWidth="1"/>
    <col min="17" max="17" width="53.54296875" style="74" customWidth="1"/>
    <col min="18" max="19" width="9.08984375" style="74" customWidth="1"/>
    <col min="20" max="20" width="10.6328125" style="74" bestFit="1" customWidth="1"/>
    <col min="21" max="16384" width="8.90625" style="74"/>
  </cols>
  <sheetData>
    <row r="2" spans="1:21" x14ac:dyDescent="0.25">
      <c r="B2" s="74" t="str">
        <f>Calculator!C11</f>
        <v>A1</v>
      </c>
      <c r="C2" s="74" t="str">
        <f>Calculator!$C13</f>
        <v>A2</v>
      </c>
      <c r="D2" s="74" t="str">
        <f>Calculator!$C15</f>
        <v>A3</v>
      </c>
      <c r="E2" s="74" t="str">
        <f>Calculator!$C17</f>
        <v>A4</v>
      </c>
      <c r="F2" s="74" t="str">
        <f>Calculator!$C19</f>
        <v>A5</v>
      </c>
      <c r="G2" s="74" t="str">
        <f>Calculator!$C21</f>
        <v>B1a</v>
      </c>
      <c r="H2" s="74" t="str">
        <f>Calculator!$C23</f>
        <v>B1b</v>
      </c>
      <c r="I2" s="74" t="str">
        <f>Calculator!$C25</f>
        <v>B1c</v>
      </c>
      <c r="J2" s="74" t="str">
        <f>Calculator!$C27</f>
        <v>B2</v>
      </c>
      <c r="K2" s="74" t="str">
        <f>Calculator!$C29</f>
        <v>B8</v>
      </c>
      <c r="L2" s="74" t="str">
        <f>Calculator!$C31</f>
        <v>C1</v>
      </c>
      <c r="M2" s="74" t="str">
        <f>Calculator!$C33</f>
        <v>C2
(excluding hospitals and nursing homes)</v>
      </c>
      <c r="N2" s="74" t="str">
        <f>Calculator!$C35</f>
        <v>C3 (total including affordable)</v>
      </c>
      <c r="O2" s="74" t="str">
        <f>Calculator!$C37</f>
        <v>C4</v>
      </c>
      <c r="P2" s="74" t="str">
        <f>Calculator!$C39</f>
        <v>D1
(excluding education and healthcare facilities)</v>
      </c>
      <c r="Q2" s="75" t="str">
        <f>Calculator!$C41</f>
        <v>Education and healthcare facilities (including nursing homes)</v>
      </c>
      <c r="R2" s="74" t="str">
        <f>Calculator!$C43</f>
        <v>D2</v>
      </c>
      <c r="S2" s="74" t="str">
        <f>Calculator!$C45</f>
        <v>Sui Generis</v>
      </c>
      <c r="T2" s="74" t="str">
        <f>Calculator!$C51</f>
        <v>Total floor space for affordable housing</v>
      </c>
    </row>
    <row r="3" spans="1:21" x14ac:dyDescent="0.25">
      <c r="A3" s="74" t="s">
        <v>7</v>
      </c>
      <c r="B3" s="76">
        <v>120</v>
      </c>
      <c r="C3" s="76">
        <v>120</v>
      </c>
      <c r="D3" s="76">
        <v>120</v>
      </c>
      <c r="E3" s="76">
        <v>120</v>
      </c>
      <c r="F3" s="76">
        <v>120</v>
      </c>
      <c r="G3" s="76">
        <v>120</v>
      </c>
      <c r="H3" s="76">
        <v>120</v>
      </c>
      <c r="I3" s="76">
        <v>120</v>
      </c>
      <c r="J3" s="76">
        <v>120</v>
      </c>
      <c r="K3" s="76">
        <v>120</v>
      </c>
      <c r="L3" s="76">
        <v>120</v>
      </c>
      <c r="M3" s="76">
        <v>0</v>
      </c>
      <c r="N3" s="76">
        <v>0</v>
      </c>
      <c r="O3" s="76">
        <v>120</v>
      </c>
      <c r="P3" s="76">
        <v>0</v>
      </c>
      <c r="Q3" s="76">
        <v>0</v>
      </c>
      <c r="R3" s="76">
        <v>120</v>
      </c>
      <c r="S3" s="76">
        <v>120</v>
      </c>
      <c r="T3" s="76">
        <v>0</v>
      </c>
      <c r="U3" s="76"/>
    </row>
    <row r="4" spans="1:21" x14ac:dyDescent="0.25">
      <c r="A4" s="74" t="s">
        <v>8</v>
      </c>
      <c r="B4" s="76">
        <v>120</v>
      </c>
      <c r="C4" s="76">
        <v>120</v>
      </c>
      <c r="D4" s="76">
        <v>120</v>
      </c>
      <c r="E4" s="76">
        <v>120</v>
      </c>
      <c r="F4" s="76">
        <v>120</v>
      </c>
      <c r="G4" s="76">
        <v>0</v>
      </c>
      <c r="H4" s="76">
        <v>0</v>
      </c>
      <c r="I4" s="76">
        <v>0</v>
      </c>
      <c r="J4" s="76">
        <v>0</v>
      </c>
      <c r="K4" s="76">
        <v>0</v>
      </c>
      <c r="L4" s="76">
        <v>120</v>
      </c>
      <c r="M4" s="76">
        <v>0</v>
      </c>
      <c r="N4" s="76">
        <v>120</v>
      </c>
      <c r="O4" s="76">
        <v>120</v>
      </c>
      <c r="P4" s="76">
        <v>0</v>
      </c>
      <c r="Q4" s="76">
        <v>0</v>
      </c>
      <c r="R4" s="76">
        <v>120</v>
      </c>
      <c r="S4" s="76">
        <v>120</v>
      </c>
      <c r="T4" s="76">
        <v>120</v>
      </c>
      <c r="U4" s="76"/>
    </row>
    <row r="5" spans="1:21" x14ac:dyDescent="0.25">
      <c r="A5" s="74" t="s">
        <v>24</v>
      </c>
      <c r="B5" s="76">
        <v>25</v>
      </c>
      <c r="C5" s="76">
        <v>25</v>
      </c>
      <c r="D5" s="76">
        <v>25</v>
      </c>
      <c r="E5" s="76">
        <v>25</v>
      </c>
      <c r="F5" s="76">
        <v>25</v>
      </c>
      <c r="G5" s="76">
        <v>25</v>
      </c>
      <c r="H5" s="76">
        <v>25</v>
      </c>
      <c r="I5" s="76">
        <v>25</v>
      </c>
      <c r="J5" s="76">
        <v>25</v>
      </c>
      <c r="K5" s="76">
        <v>25</v>
      </c>
      <c r="L5" s="76">
        <v>25</v>
      </c>
      <c r="M5" s="76">
        <v>25</v>
      </c>
      <c r="N5" s="76">
        <v>25</v>
      </c>
      <c r="O5" s="76">
        <v>25</v>
      </c>
      <c r="P5" s="76">
        <v>25</v>
      </c>
      <c r="Q5" s="76">
        <v>0</v>
      </c>
      <c r="R5" s="76">
        <v>25</v>
      </c>
      <c r="S5" s="76">
        <v>25</v>
      </c>
      <c r="T5" s="76">
        <v>25</v>
      </c>
      <c r="U5" s="76"/>
    </row>
    <row r="6" spans="1:21" x14ac:dyDescent="0.25">
      <c r="A6" s="74" t="s">
        <v>38</v>
      </c>
      <c r="B6" s="76">
        <f>B3+B5</f>
        <v>145</v>
      </c>
      <c r="C6" s="76">
        <f t="shared" ref="C6:S6" si="0">C3+C5</f>
        <v>145</v>
      </c>
      <c r="D6" s="76">
        <f t="shared" si="0"/>
        <v>145</v>
      </c>
      <c r="E6" s="76">
        <f t="shared" si="0"/>
        <v>145</v>
      </c>
      <c r="F6" s="76">
        <f t="shared" si="0"/>
        <v>145</v>
      </c>
      <c r="G6" s="76">
        <f t="shared" si="0"/>
        <v>145</v>
      </c>
      <c r="H6" s="76">
        <f t="shared" si="0"/>
        <v>145</v>
      </c>
      <c r="I6" s="76">
        <f t="shared" si="0"/>
        <v>145</v>
      </c>
      <c r="J6" s="76">
        <f t="shared" si="0"/>
        <v>145</v>
      </c>
      <c r="K6" s="76">
        <f t="shared" si="0"/>
        <v>145</v>
      </c>
      <c r="L6" s="76">
        <f t="shared" si="0"/>
        <v>145</v>
      </c>
      <c r="M6" s="76">
        <f t="shared" si="0"/>
        <v>25</v>
      </c>
      <c r="N6" s="76">
        <f t="shared" si="0"/>
        <v>25</v>
      </c>
      <c r="O6" s="76">
        <f t="shared" si="0"/>
        <v>145</v>
      </c>
      <c r="P6" s="76">
        <f t="shared" si="0"/>
        <v>25</v>
      </c>
      <c r="Q6" s="76">
        <v>0</v>
      </c>
      <c r="R6" s="76">
        <f t="shared" si="0"/>
        <v>145</v>
      </c>
      <c r="S6" s="76">
        <f t="shared" si="0"/>
        <v>145</v>
      </c>
      <c r="T6" s="76">
        <f>T3+T5</f>
        <v>25</v>
      </c>
      <c r="U6" s="76"/>
    </row>
    <row r="7" spans="1:21" x14ac:dyDescent="0.25">
      <c r="A7" s="74" t="s">
        <v>39</v>
      </c>
      <c r="B7" s="76">
        <f>B4+B5</f>
        <v>145</v>
      </c>
      <c r="C7" s="76">
        <f t="shared" ref="C7:S7" si="1">C4+C5</f>
        <v>145</v>
      </c>
      <c r="D7" s="76">
        <f t="shared" si="1"/>
        <v>145</v>
      </c>
      <c r="E7" s="76">
        <f t="shared" si="1"/>
        <v>145</v>
      </c>
      <c r="F7" s="76">
        <f t="shared" si="1"/>
        <v>145</v>
      </c>
      <c r="G7" s="76">
        <f t="shared" si="1"/>
        <v>25</v>
      </c>
      <c r="H7" s="76">
        <f t="shared" si="1"/>
        <v>25</v>
      </c>
      <c r="I7" s="76">
        <f t="shared" si="1"/>
        <v>25</v>
      </c>
      <c r="J7" s="76">
        <f t="shared" si="1"/>
        <v>25</v>
      </c>
      <c r="K7" s="76">
        <f t="shared" si="1"/>
        <v>25</v>
      </c>
      <c r="L7" s="76">
        <f t="shared" si="1"/>
        <v>145</v>
      </c>
      <c r="M7" s="76">
        <f t="shared" si="1"/>
        <v>25</v>
      </c>
      <c r="N7" s="76">
        <f t="shared" si="1"/>
        <v>145</v>
      </c>
      <c r="O7" s="76">
        <f t="shared" si="1"/>
        <v>145</v>
      </c>
      <c r="P7" s="76">
        <f t="shared" si="1"/>
        <v>25</v>
      </c>
      <c r="Q7" s="76">
        <v>0</v>
      </c>
      <c r="R7" s="76">
        <f t="shared" si="1"/>
        <v>145</v>
      </c>
      <c r="S7" s="76">
        <f t="shared" si="1"/>
        <v>145</v>
      </c>
      <c r="T7" s="76">
        <f>T4+T5</f>
        <v>145</v>
      </c>
      <c r="U7" s="76"/>
    </row>
    <row r="9" spans="1:21" ht="13" x14ac:dyDescent="0.3">
      <c r="B9" s="92" t="s">
        <v>19</v>
      </c>
      <c r="C9" s="93"/>
      <c r="D9" s="93"/>
      <c r="H9" s="94" t="s">
        <v>20</v>
      </c>
      <c r="I9" s="94"/>
      <c r="J9" s="94"/>
      <c r="K9" s="77"/>
    </row>
    <row r="10" spans="1:21" ht="37.5" x14ac:dyDescent="0.25">
      <c r="A10" s="74" t="s">
        <v>21</v>
      </c>
      <c r="B10" s="78" t="s">
        <v>22</v>
      </c>
      <c r="C10" s="78" t="s">
        <v>23</v>
      </c>
      <c r="D10" s="79" t="s">
        <v>47</v>
      </c>
      <c r="E10" s="79" t="s">
        <v>48</v>
      </c>
      <c r="F10" s="78"/>
      <c r="H10" s="78" t="s">
        <v>22</v>
      </c>
      <c r="I10" s="78" t="s">
        <v>23</v>
      </c>
      <c r="J10" s="79" t="s">
        <v>47</v>
      </c>
      <c r="K10" s="79" t="s">
        <v>48</v>
      </c>
      <c r="N10" s="80" t="s">
        <v>35</v>
      </c>
      <c r="O10" s="78">
        <f>Calculator!F7-Calculator!F5</f>
        <v>0</v>
      </c>
    </row>
    <row r="11" spans="1:21" x14ac:dyDescent="0.25">
      <c r="A11" s="75">
        <v>0</v>
      </c>
      <c r="B11" s="79">
        <f>SUMIF($B$3:$S$3,$A11,$B$23:$S$23)</f>
        <v>0</v>
      </c>
      <c r="C11" s="79">
        <f>SUMIF($B$3:$S$3,$A11,$B$19:$S$19)</f>
        <v>0</v>
      </c>
      <c r="D11" s="79">
        <f>SUMIF($T$3,$A11,$U$23)</f>
        <v>0</v>
      </c>
      <c r="E11" s="79">
        <f>SUMIF($T$3,$A11,$U$19)</f>
        <v>0</v>
      </c>
      <c r="F11" s="79"/>
      <c r="H11" s="79">
        <f>SUMIF($B$4:$S$4,$A11,$B$24:$S$24)</f>
        <v>0</v>
      </c>
      <c r="I11" s="79">
        <f>SUMIF($B$4:$S$4,$A11,$B$20:$S$20)</f>
        <v>0</v>
      </c>
      <c r="J11" s="79">
        <f>SUMIF($T$4,$A11,$U$24)</f>
        <v>0</v>
      </c>
      <c r="K11" s="79">
        <f>SUMIF($T$4,$A11,$U$20)</f>
        <v>0</v>
      </c>
    </row>
    <row r="12" spans="1:21" x14ac:dyDescent="0.25">
      <c r="A12" s="75">
        <v>120</v>
      </c>
      <c r="B12" s="79">
        <f>SUMIF($B$3:$S$3,$A12,$B$23:$S$23)</f>
        <v>0</v>
      </c>
      <c r="C12" s="79">
        <f>SUMIF($B$3:$S$3,$A12,$B$19:$S$19)</f>
        <v>0</v>
      </c>
      <c r="D12" s="79">
        <f>SUMIF($T$3,$A12,$U$23)</f>
        <v>0</v>
      </c>
      <c r="E12" s="79">
        <f>SUMIF($T$3,$A12,$U$19)</f>
        <v>0</v>
      </c>
      <c r="F12" s="79"/>
      <c r="H12" s="79">
        <f>SUMIF($B$4:$S$4,$A12,$B$24:$S$24)</f>
        <v>0</v>
      </c>
      <c r="I12" s="79">
        <f>SUMIF($B$4:$S$4,$A12,$B$20:$S$20)</f>
        <v>0</v>
      </c>
      <c r="J12" s="79">
        <f>SUMIF($T$4,$A12,$U$24)</f>
        <v>0</v>
      </c>
      <c r="K12" s="79">
        <f>SUMIF($T$4,$A12,$U$20)</f>
        <v>0</v>
      </c>
    </row>
    <row r="13" spans="1:21" x14ac:dyDescent="0.25">
      <c r="A13" s="75">
        <v>25</v>
      </c>
      <c r="B13" s="79">
        <f>SUMIF($B$5:$S$5,$A13,$B$23:$S$23)</f>
        <v>0</v>
      </c>
      <c r="C13" s="79">
        <f>SUMIF($B$5:$S$5,$A13,$B$19:$S$19)</f>
        <v>0</v>
      </c>
      <c r="D13" s="79">
        <f>SUMIF($T$5,$A13,$U$23)</f>
        <v>0</v>
      </c>
      <c r="E13" s="79">
        <f>SUMIF($T$5,$A13,$U$19)</f>
        <v>0</v>
      </c>
      <c r="F13" s="79"/>
      <c r="H13" s="79">
        <f>SUMIF($B$5:$S$5,$A13,$B$24:$S$24)</f>
        <v>0</v>
      </c>
      <c r="I13" s="79">
        <f>SUMIF($B$5:$S$5,$A13,$B$20:$S$20)</f>
        <v>0</v>
      </c>
      <c r="J13" s="79">
        <f>SUMIF($T$5,$A13,$U$24)</f>
        <v>0</v>
      </c>
      <c r="K13" s="79">
        <f>SUMIF($T$5,$A13,$U$20)</f>
        <v>0</v>
      </c>
    </row>
    <row r="14" spans="1:21" x14ac:dyDescent="0.25">
      <c r="A14" s="75" t="s">
        <v>40</v>
      </c>
      <c r="B14" s="79"/>
      <c r="C14" s="79"/>
      <c r="D14" s="79"/>
      <c r="E14" s="79"/>
      <c r="F14" s="79"/>
      <c r="H14" s="79"/>
      <c r="I14" s="79"/>
      <c r="J14" s="79"/>
      <c r="K14" s="79"/>
    </row>
    <row r="15" spans="1:21" x14ac:dyDescent="0.25">
      <c r="A15" s="75">
        <v>140</v>
      </c>
      <c r="B15" s="79">
        <f>SUMIF($B$6:$S$6,$A15,$B$23:$S$23)</f>
        <v>0</v>
      </c>
      <c r="C15" s="79">
        <f>SUMIF($B$6:$S$6,$A15,$B$19:$S$19)</f>
        <v>0</v>
      </c>
      <c r="D15" s="79">
        <f>SUMIF($T$6,$A15,$U$23)</f>
        <v>0</v>
      </c>
      <c r="E15" s="79">
        <f>SUMIF($T$6,$A15,$U$19)</f>
        <v>0</v>
      </c>
      <c r="F15" s="79"/>
      <c r="H15" s="79">
        <f>SUMIF($B$7:$S$7,$A15,$B$24:$S$24)</f>
        <v>0</v>
      </c>
      <c r="I15" s="79">
        <f>SUMIF($B$7:$S$7,$A15,$B$20:$S$20)</f>
        <v>0</v>
      </c>
      <c r="J15" s="79">
        <f>SUMIF($T$7,$A15,$U$24)</f>
        <v>0</v>
      </c>
      <c r="K15" s="79">
        <f>SUMIF($T$7,$A15,$U$20)</f>
        <v>0</v>
      </c>
    </row>
    <row r="16" spans="1:21" x14ac:dyDescent="0.25">
      <c r="A16" s="75">
        <v>25</v>
      </c>
      <c r="B16" s="79">
        <f>SUMIF($B$6:$S$6,$A16,$B$23:$S$23)</f>
        <v>0</v>
      </c>
      <c r="C16" s="79">
        <f>SUMIF($B$6:$S$6,$A16,$B$19:$S$19)</f>
        <v>0</v>
      </c>
      <c r="D16" s="79">
        <f>SUMIF($T$6,$A16,$U$23)</f>
        <v>0</v>
      </c>
      <c r="E16" s="79">
        <f>SUMIF($T$6,$A16,$U$19)</f>
        <v>0</v>
      </c>
      <c r="F16" s="79"/>
      <c r="H16" s="79">
        <f>SUMIF($B$7:$S$7,$A16,$B$24:$S$24)</f>
        <v>0</v>
      </c>
      <c r="I16" s="79">
        <f>SUMIF($B$7:$S$7,$A16,$B$20:$S$20)</f>
        <v>0</v>
      </c>
      <c r="J16" s="79">
        <f>SUMIF($T$7,$A16,$U$24)</f>
        <v>0</v>
      </c>
      <c r="K16" s="79">
        <f>SUMIF($T$7,$A16,$U$20)</f>
        <v>0</v>
      </c>
    </row>
    <row r="17" spans="1:21" x14ac:dyDescent="0.25">
      <c r="A17" s="75"/>
      <c r="B17" s="79"/>
      <c r="C17" s="79"/>
      <c r="D17" s="79"/>
      <c r="E17" s="79"/>
      <c r="F17" s="79"/>
      <c r="G17" s="79"/>
      <c r="H17" s="79"/>
      <c r="J17" s="79"/>
      <c r="K17" s="79"/>
      <c r="L17" s="79"/>
      <c r="M17" s="79"/>
      <c r="N17" s="79"/>
      <c r="O17" s="79"/>
    </row>
    <row r="18" spans="1:21" ht="13" x14ac:dyDescent="0.3">
      <c r="A18" s="81" t="s">
        <v>23</v>
      </c>
      <c r="B18" s="74" t="str">
        <f t="shared" ref="B18:S18" si="2">B2</f>
        <v>A1</v>
      </c>
      <c r="C18" s="74" t="str">
        <f t="shared" si="2"/>
        <v>A2</v>
      </c>
      <c r="D18" s="74" t="str">
        <f t="shared" si="2"/>
        <v>A3</v>
      </c>
      <c r="E18" s="74" t="str">
        <f t="shared" si="2"/>
        <v>A4</v>
      </c>
      <c r="F18" s="74" t="str">
        <f t="shared" si="2"/>
        <v>A5</v>
      </c>
      <c r="G18" s="74" t="str">
        <f t="shared" si="2"/>
        <v>B1a</v>
      </c>
      <c r="H18" s="74" t="str">
        <f t="shared" si="2"/>
        <v>B1b</v>
      </c>
      <c r="I18" s="74" t="str">
        <f t="shared" si="2"/>
        <v>B1c</v>
      </c>
      <c r="J18" s="74" t="str">
        <f t="shared" si="2"/>
        <v>B2</v>
      </c>
      <c r="K18" s="74" t="str">
        <f t="shared" si="2"/>
        <v>B8</v>
      </c>
      <c r="L18" s="74" t="str">
        <f t="shared" si="2"/>
        <v>C1</v>
      </c>
      <c r="M18" s="74" t="str">
        <f t="shared" si="2"/>
        <v>C2
(excluding hospitals and nursing homes)</v>
      </c>
      <c r="N18" s="74" t="str">
        <f t="shared" si="2"/>
        <v>C3 (total including affordable)</v>
      </c>
      <c r="O18" s="74" t="str">
        <f t="shared" si="2"/>
        <v>C4</v>
      </c>
      <c r="P18" s="74" t="str">
        <f t="shared" si="2"/>
        <v>D1
(excluding education and healthcare facilities)</v>
      </c>
      <c r="Q18" s="74" t="str">
        <f t="shared" si="2"/>
        <v>Education and healthcare facilities (including nursing homes)</v>
      </c>
      <c r="R18" s="74" t="str">
        <f t="shared" si="2"/>
        <v>D2</v>
      </c>
      <c r="S18" s="74" t="str">
        <f t="shared" si="2"/>
        <v>Sui Generis</v>
      </c>
      <c r="T18" s="77" t="s">
        <v>17</v>
      </c>
      <c r="U18" s="74" t="str">
        <f>T2</f>
        <v>Total floor space for affordable housing</v>
      </c>
    </row>
    <row r="19" spans="1:21" ht="13" x14ac:dyDescent="0.3">
      <c r="A19" s="74" t="s">
        <v>7</v>
      </c>
      <c r="B19" s="82">
        <f>IF(Calculator!$E$3=Calculation!$A19,VLOOKUP(B$18,Calculator!$C$11:$I$45,4,FALSE),0)</f>
        <v>0</v>
      </c>
      <c r="C19" s="82">
        <f>IF(Calculator!$E$3=Calculation!$A19,VLOOKUP(C$18,Calculator!$C$11:$I$45,4,FALSE),0)</f>
        <v>0</v>
      </c>
      <c r="D19" s="82">
        <f>IF(Calculator!$E$3=Calculation!$A19,VLOOKUP(D$18,Calculator!$C$11:$I$45,4,FALSE),0)</f>
        <v>0</v>
      </c>
      <c r="E19" s="82">
        <f>IF(Calculator!$E$3=Calculation!$A19,VLOOKUP(E$18,Calculator!$C$11:$I$45,4,FALSE),0)</f>
        <v>0</v>
      </c>
      <c r="F19" s="82">
        <f>IF(Calculator!$E$3=Calculation!$A19,VLOOKUP(F$18,Calculator!$C$11:$I$45,4,FALSE),0)</f>
        <v>0</v>
      </c>
      <c r="G19" s="82">
        <f>IF(Calculator!$E$3=Calculation!$A19,VLOOKUP(G$18,Calculator!$C$11:$I$45,4,FALSE),0)</f>
        <v>0</v>
      </c>
      <c r="H19" s="82">
        <f>IF(Calculator!$E$3=Calculation!$A19,VLOOKUP(H$18,Calculator!$C$11:$I$45,4,FALSE),0)</f>
        <v>0</v>
      </c>
      <c r="I19" s="82">
        <f>IF(Calculator!$E$3=Calculation!$A19,VLOOKUP(I$18,Calculator!$C$11:$I$45,4,FALSE),0)</f>
        <v>0</v>
      </c>
      <c r="J19" s="82">
        <f>IF(Calculator!$E$3=Calculation!$A19,VLOOKUP(J$18,Calculator!$C$11:$I$45,4,FALSE),0)</f>
        <v>0</v>
      </c>
      <c r="K19" s="82">
        <f>IF(Calculator!$E$3=Calculation!$A19,VLOOKUP(K$18,Calculator!$C$11:$I$45,4,FALSE),0)</f>
        <v>0</v>
      </c>
      <c r="L19" s="82">
        <f>IF(Calculator!$E$3=Calculation!$A19,VLOOKUP(L$18,Calculator!$C$11:$I$45,4,FALSE),0)</f>
        <v>0</v>
      </c>
      <c r="M19" s="82">
        <f>IF(Calculator!$E$3=Calculation!$A19,VLOOKUP(M$18,Calculator!$C$11:$I$45,4,FALSE),0)</f>
        <v>0</v>
      </c>
      <c r="N19" s="82">
        <f>IF(Calculator!$E$3=Calculation!$A19,VLOOKUP(N$18,Calculator!$C$11:$I$45,4,FALSE),0)</f>
        <v>0</v>
      </c>
      <c r="O19" s="82">
        <f>IF(Calculator!$E$3=Calculation!$A19,VLOOKUP(O$18,Calculator!$C$11:$I$45,4,FALSE),0)</f>
        <v>0</v>
      </c>
      <c r="P19" s="82">
        <f>IF(Calculator!$E$3=Calculation!$A19,VLOOKUP(P$18,Calculator!$C$11:$I$45,4,FALSE),0)</f>
        <v>0</v>
      </c>
      <c r="Q19" s="82">
        <f>IF(Calculator!$E$3=Calculation!$A19,VLOOKUP(Q$18,Calculator!$C$11:$I$45,4,FALSE),0)</f>
        <v>0</v>
      </c>
      <c r="R19" s="82">
        <f>IF(Calculator!$E$3=Calculation!$A19,VLOOKUP(R$18,Calculator!$C$11:$I$45,4,FALSE),0)</f>
        <v>0</v>
      </c>
      <c r="S19" s="82">
        <f>IF(Calculator!$E$3=Calculation!$A19,VLOOKUP(S$18,Calculator!$C$11:$I$45,4,FALSE),0)</f>
        <v>0</v>
      </c>
      <c r="T19" s="83">
        <f>SUM(B19:S19)</f>
        <v>0</v>
      </c>
      <c r="U19" s="82">
        <f>IF(Calculator!$E$3=Calculation!$A19,VLOOKUP(U$18,Calculator!$C$11:$I$51,4,FALSE),0)</f>
        <v>0</v>
      </c>
    </row>
    <row r="20" spans="1:21" ht="13" x14ac:dyDescent="0.3">
      <c r="A20" s="74" t="s">
        <v>8</v>
      </c>
      <c r="B20" s="82">
        <f>IF(Calculator!$E$3=Calculation!$A20,VLOOKUP(B$18,Calculator!$C$11:$I$45,4,FALSE),0)</f>
        <v>0</v>
      </c>
      <c r="C20" s="82">
        <f>IF(Calculator!$E$3=Calculation!$A20,VLOOKUP(C$18,Calculator!$C$11:$I$45,4,FALSE),0)</f>
        <v>0</v>
      </c>
      <c r="D20" s="82">
        <f>IF(Calculator!$E$3=Calculation!$A20,VLOOKUP(D$18,Calculator!$C$11:$I$45,4,FALSE),0)</f>
        <v>0</v>
      </c>
      <c r="E20" s="82">
        <f>IF(Calculator!$E$3=Calculation!$A20,VLOOKUP(E$18,Calculator!$C$11:$I$45,4,FALSE),0)</f>
        <v>0</v>
      </c>
      <c r="F20" s="82">
        <f>IF(Calculator!$E$3=Calculation!$A20,VLOOKUP(F$18,Calculator!$C$11:$I$45,4,FALSE),0)</f>
        <v>0</v>
      </c>
      <c r="G20" s="82">
        <f>IF(Calculator!$E$3=Calculation!$A20,VLOOKUP(G$18,Calculator!$C$11:$I$45,4,FALSE),0)</f>
        <v>0</v>
      </c>
      <c r="H20" s="82">
        <f>IF(Calculator!$E$3=Calculation!$A20,VLOOKUP(H$18,Calculator!$C$11:$I$45,4,FALSE),0)</f>
        <v>0</v>
      </c>
      <c r="I20" s="82">
        <f>IF(Calculator!$E$3=Calculation!$A20,VLOOKUP(I$18,Calculator!$C$11:$I$45,4,FALSE),0)</f>
        <v>0</v>
      </c>
      <c r="J20" s="82">
        <f>IF(Calculator!$E$3=Calculation!$A20,VLOOKUP(J$18,Calculator!$C$11:$I$45,4,FALSE),0)</f>
        <v>0</v>
      </c>
      <c r="K20" s="82">
        <f>IF(Calculator!$E$3=Calculation!$A20,VLOOKUP(K$18,Calculator!$C$11:$I$45,4,FALSE),0)</f>
        <v>0</v>
      </c>
      <c r="L20" s="82">
        <f>IF(Calculator!$E$3=Calculation!$A20,VLOOKUP(L$18,Calculator!$C$11:$I$45,4,FALSE),0)</f>
        <v>0</v>
      </c>
      <c r="M20" s="82" t="str">
        <f>IF(Calculator!$E$3=Calculation!$A20,VLOOKUP(M$18,Calculator!$C$11:$I$45,4,FALSE),0)</f>
        <v xml:space="preserve"> </v>
      </c>
      <c r="N20" s="82">
        <f>IF(Calculator!$E$3=Calculation!$A20,VLOOKUP(N$18,Calculator!$C$11:$I$45,4,FALSE),0)</f>
        <v>0</v>
      </c>
      <c r="O20" s="82">
        <f>IF(Calculator!$E$3=Calculation!$A20,VLOOKUP(O$18,Calculator!$C$11:$I$45,4,FALSE),0)</f>
        <v>0</v>
      </c>
      <c r="P20" s="82">
        <f>IF(Calculator!$E$3=Calculation!$A20,VLOOKUP(P$18,Calculator!$C$11:$I$45,4,FALSE),0)</f>
        <v>0</v>
      </c>
      <c r="Q20" s="82">
        <f>IF(Calculator!$E$3=Calculation!$A20,VLOOKUP(Q$18,Calculator!$C$11:$I$45,4,FALSE),0)</f>
        <v>0</v>
      </c>
      <c r="R20" s="82">
        <f>IF(Calculator!$E$3=Calculation!$A20,VLOOKUP(R$18,Calculator!$C$11:$I$45,4,FALSE),0)</f>
        <v>0</v>
      </c>
      <c r="S20" s="82">
        <f>IF(Calculator!$E$3=Calculation!$A20,VLOOKUP(S$18,Calculator!$C$11:$I$45,4,FALSE),0)</f>
        <v>0</v>
      </c>
      <c r="T20" s="83">
        <f>SUM(B20:S20)</f>
        <v>0</v>
      </c>
      <c r="U20" s="82">
        <f>IF(Calculator!$E$3=Calculation!$A20,VLOOKUP(U$18,Calculator!$C$11:$I$51,4,FALSE),0)</f>
        <v>0</v>
      </c>
    </row>
    <row r="21" spans="1:21" x14ac:dyDescent="0.25">
      <c r="B21" s="76"/>
    </row>
    <row r="22" spans="1:21" ht="13" x14ac:dyDescent="0.3">
      <c r="A22" s="81" t="s">
        <v>29</v>
      </c>
      <c r="B22" s="74" t="str">
        <f t="shared" ref="B22:S22" si="3">B2</f>
        <v>A1</v>
      </c>
      <c r="C22" s="74" t="str">
        <f t="shared" si="3"/>
        <v>A2</v>
      </c>
      <c r="D22" s="74" t="str">
        <f t="shared" si="3"/>
        <v>A3</v>
      </c>
      <c r="E22" s="74" t="str">
        <f t="shared" si="3"/>
        <v>A4</v>
      </c>
      <c r="F22" s="74" t="str">
        <f t="shared" si="3"/>
        <v>A5</v>
      </c>
      <c r="G22" s="74" t="str">
        <f t="shared" si="3"/>
        <v>B1a</v>
      </c>
      <c r="H22" s="74" t="str">
        <f t="shared" si="3"/>
        <v>B1b</v>
      </c>
      <c r="I22" s="74" t="str">
        <f t="shared" si="3"/>
        <v>B1c</v>
      </c>
      <c r="J22" s="74" t="str">
        <f t="shared" si="3"/>
        <v>B2</v>
      </c>
      <c r="K22" s="74" t="str">
        <f t="shared" si="3"/>
        <v>B8</v>
      </c>
      <c r="L22" s="74" t="str">
        <f t="shared" si="3"/>
        <v>C1</v>
      </c>
      <c r="M22" s="74" t="str">
        <f t="shared" si="3"/>
        <v>C2
(excluding hospitals and nursing homes)</v>
      </c>
      <c r="N22" s="74" t="str">
        <f t="shared" si="3"/>
        <v>C3 (total including affordable)</v>
      </c>
      <c r="O22" s="74" t="str">
        <f t="shared" si="3"/>
        <v>C4</v>
      </c>
      <c r="P22" s="74" t="str">
        <f t="shared" si="3"/>
        <v>D1
(excluding education and healthcare facilities)</v>
      </c>
      <c r="Q22" s="74" t="str">
        <f t="shared" si="3"/>
        <v>Education and healthcare facilities (including nursing homes)</v>
      </c>
      <c r="R22" s="74" t="str">
        <f t="shared" si="3"/>
        <v>D2</v>
      </c>
      <c r="S22" s="74" t="str">
        <f t="shared" si="3"/>
        <v>Sui Generis</v>
      </c>
      <c r="T22" s="77" t="s">
        <v>17</v>
      </c>
      <c r="U22" s="74" t="str">
        <f>T2</f>
        <v>Total floor space for affordable housing</v>
      </c>
    </row>
    <row r="23" spans="1:21" ht="13" x14ac:dyDescent="0.3">
      <c r="A23" s="74" t="s">
        <v>7</v>
      </c>
      <c r="B23" s="82">
        <f>IF(Calculator!$E$3=Calculation!$A23,VLOOKUP(B$22,Calculator!$C$11:$I$45,7,FALSE),0)</f>
        <v>0</v>
      </c>
      <c r="C23" s="82">
        <f>IF(Calculator!$E$3=Calculation!$A23,VLOOKUP(C$22,Calculator!$C$11:$I$45,7,FALSE),0)</f>
        <v>0</v>
      </c>
      <c r="D23" s="82">
        <f>IF(Calculator!$E$3=Calculation!$A23,VLOOKUP(D$22,Calculator!$C$11:$I$45,7,FALSE),0)</f>
        <v>0</v>
      </c>
      <c r="E23" s="82">
        <f>IF(Calculator!$E$3=Calculation!$A23,VLOOKUP(E$22,Calculator!$C$11:$I$45,7,FALSE),0)</f>
        <v>0</v>
      </c>
      <c r="F23" s="82">
        <f>IF(Calculator!$E$3=Calculation!$A23,VLOOKUP(F$22,Calculator!$C$11:$I$45,7,FALSE),0)</f>
        <v>0</v>
      </c>
      <c r="G23" s="82">
        <f>IF(Calculator!$E$3=Calculation!$A23,VLOOKUP(G$22,Calculator!$C$11:$I$45,7,FALSE),0)</f>
        <v>0</v>
      </c>
      <c r="H23" s="82">
        <f>IF(Calculator!$E$3=Calculation!$A23,VLOOKUP(H$22,Calculator!$C$11:$I$45,7,FALSE),0)</f>
        <v>0</v>
      </c>
      <c r="I23" s="82">
        <f>IF(Calculator!$E$3=Calculation!$A23,VLOOKUP(I$22,Calculator!$C$11:$I$45,7,FALSE),0)</f>
        <v>0</v>
      </c>
      <c r="J23" s="82">
        <f>IF(Calculator!$E$3=Calculation!$A23,VLOOKUP(J$22,Calculator!$C$11:$I$45,7,FALSE),0)</f>
        <v>0</v>
      </c>
      <c r="K23" s="82">
        <f>IF(Calculator!$E$3=Calculation!$A23,VLOOKUP(K$22,Calculator!$C$11:$I$45,7,FALSE),0)</f>
        <v>0</v>
      </c>
      <c r="L23" s="82">
        <f>IF(Calculator!$E$3=Calculation!$A23,VLOOKUP(L$22,Calculator!$C$11:$I$45,7,FALSE),0)</f>
        <v>0</v>
      </c>
      <c r="M23" s="82">
        <f>IF(Calculator!$E$3=Calculation!$A23,VLOOKUP(M$22,Calculator!$C$11:$I$45,7,FALSE),0)</f>
        <v>0</v>
      </c>
      <c r="N23" s="82">
        <f>IF(Calculator!$E$3=Calculation!$A23,VLOOKUP(N$22,Calculator!$C$11:$I$45,7,FALSE),0)</f>
        <v>0</v>
      </c>
      <c r="O23" s="82">
        <f>IF(Calculator!$E$3=Calculation!$A23,VLOOKUP(O$22,Calculator!$C$11:$I$45,7,FALSE),0)</f>
        <v>0</v>
      </c>
      <c r="P23" s="82">
        <f>IF(Calculator!$E$3=Calculation!$A23,VLOOKUP(P$22,Calculator!$C$11:$I$45,7,FALSE),0)</f>
        <v>0</v>
      </c>
      <c r="Q23" s="82">
        <f>IF(Calculator!$E$3=Calculation!$A23,VLOOKUP(Q$22,Calculator!$C$11:$I$45,7,FALSE),0)</f>
        <v>0</v>
      </c>
      <c r="R23" s="82">
        <f>IF(Calculator!$E$3=Calculation!$A23,VLOOKUP(R$22,Calculator!$C$11:$I$45,7,FALSE),0)</f>
        <v>0</v>
      </c>
      <c r="S23" s="82">
        <f>IF(Calculator!$E$3=Calculation!$A23,VLOOKUP(S$22,Calculator!$C$11:$I$45,7,FALSE),0)</f>
        <v>0</v>
      </c>
      <c r="T23" s="83">
        <f>SUM(B23:S23)</f>
        <v>0</v>
      </c>
      <c r="U23" s="82">
        <f>IF(Calculator!$E$3=Calculation!$A23,VLOOKUP(U$22,Calculator!$C$11:$I$51,7,FALSE),0)</f>
        <v>0</v>
      </c>
    </row>
    <row r="24" spans="1:21" ht="13" x14ac:dyDescent="0.3">
      <c r="A24" s="74" t="s">
        <v>8</v>
      </c>
      <c r="B24" s="82">
        <f>IF(Calculator!$E$3=Calculation!$A24,VLOOKUP(B$22,Calculator!$C$11:$I$45,7,FALSE),0)</f>
        <v>0</v>
      </c>
      <c r="C24" s="82">
        <f>IF(Calculator!$E$3=Calculation!$A24,VLOOKUP(C$22,Calculator!$C$11:$I$45,7,FALSE),0)</f>
        <v>0</v>
      </c>
      <c r="D24" s="82">
        <f>IF(Calculator!$E$3=Calculation!$A24,VLOOKUP(D$22,Calculator!$C$11:$I$45,7,FALSE),0)</f>
        <v>0</v>
      </c>
      <c r="E24" s="82">
        <f>IF(Calculator!$E$3=Calculation!$A24,VLOOKUP(E$22,Calculator!$C$11:$I$45,7,FALSE),0)</f>
        <v>0</v>
      </c>
      <c r="F24" s="82">
        <f>IF(Calculator!$E$3=Calculation!$A24,VLOOKUP(F$22,Calculator!$C$11:$I$45,7,FALSE),0)</f>
        <v>0</v>
      </c>
      <c r="G24" s="82">
        <f>IF(Calculator!$E$3=Calculation!$A24,VLOOKUP(G$22,Calculator!$C$11:$I$45,7,FALSE),0)</f>
        <v>0</v>
      </c>
      <c r="H24" s="82">
        <f>IF(Calculator!$E$3=Calculation!$A24,VLOOKUP(H$22,Calculator!$C$11:$I$45,7,FALSE),0)</f>
        <v>0</v>
      </c>
      <c r="I24" s="82">
        <f>IF(Calculator!$E$3=Calculation!$A24,VLOOKUP(I$22,Calculator!$C$11:$I$45,7,FALSE),0)</f>
        <v>0</v>
      </c>
      <c r="J24" s="82">
        <f>IF(Calculator!$E$3=Calculation!$A24,VLOOKUP(J$22,Calculator!$C$11:$I$45,7,FALSE),0)</f>
        <v>0</v>
      </c>
      <c r="K24" s="82">
        <f>IF(Calculator!$E$3=Calculation!$A24,VLOOKUP(K$22,Calculator!$C$11:$I$45,7,FALSE),0)</f>
        <v>0</v>
      </c>
      <c r="L24" s="82">
        <f>IF(Calculator!$E$3=Calculation!$A24,VLOOKUP(L$22,Calculator!$C$11:$I$45,7,FALSE),0)</f>
        <v>0</v>
      </c>
      <c r="M24" s="82" t="str">
        <f>IF(Calculator!$E$3=Calculation!$A24,VLOOKUP(M$22,Calculator!$C$11:$I$45,7,FALSE),0)</f>
        <v xml:space="preserve"> </v>
      </c>
      <c r="N24" s="82" t="str">
        <f>IF(Calculator!$E$3=Calculation!$A24,VLOOKUP(N$22,Calculator!$C$11:$I$45,7,FALSE),0)</f>
        <v xml:space="preserve"> </v>
      </c>
      <c r="O24" s="82">
        <f>IF(Calculator!$E$3=Calculation!$A24,VLOOKUP(O$22,Calculator!$C$11:$I$45,7,FALSE),0)</f>
        <v>0</v>
      </c>
      <c r="P24" s="82">
        <f>IF(Calculator!$E$3=Calculation!$A24,VLOOKUP(P$22,Calculator!$C$11:$I$45,7,FALSE),0)</f>
        <v>0</v>
      </c>
      <c r="Q24" s="82">
        <f>IF(Calculator!$E$3=Calculation!$A24,VLOOKUP(Q$22,Calculator!$C$11:$I$45,7,FALSE),0)</f>
        <v>0</v>
      </c>
      <c r="R24" s="82">
        <f>IF(Calculator!$E$3=Calculation!$A24,VLOOKUP(R$22,Calculator!$C$11:$I$45,7,FALSE),0)</f>
        <v>0</v>
      </c>
      <c r="S24" s="82">
        <f>IF(Calculator!$E$3=Calculation!$A24,VLOOKUP(S$22,Calculator!$C$11:$I$45,7,FALSE),0)</f>
        <v>0</v>
      </c>
      <c r="T24" s="83">
        <f>SUM(B24:S24)</f>
        <v>0</v>
      </c>
      <c r="U24" s="82">
        <f>IF(Calculator!$E$3=Calculation!$A24,VLOOKUP(U$22,Calculator!$C$11:$I$51,7,FALSE),0)</f>
        <v>0</v>
      </c>
    </row>
    <row r="25" spans="1:21" x14ac:dyDescent="0.25">
      <c r="B25" s="82"/>
      <c r="C25" s="82"/>
      <c r="D25" s="82"/>
      <c r="E25" s="82"/>
      <c r="F25" s="82"/>
      <c r="G25" s="82"/>
      <c r="H25" s="82"/>
      <c r="I25" s="82"/>
      <c r="J25" s="82"/>
      <c r="K25" s="82"/>
      <c r="L25" s="82"/>
      <c r="M25" s="82"/>
      <c r="N25" s="82"/>
      <c r="O25" s="82"/>
      <c r="P25" s="82"/>
      <c r="Q25" s="82"/>
      <c r="R25" s="82"/>
      <c r="S25" s="82"/>
      <c r="U25" s="82"/>
    </row>
    <row r="26" spans="1:21" ht="13" x14ac:dyDescent="0.3">
      <c r="A26" s="81" t="s">
        <v>46</v>
      </c>
      <c r="B26" s="77" t="s">
        <v>17</v>
      </c>
    </row>
    <row r="27" spans="1:21" ht="13" x14ac:dyDescent="0.3">
      <c r="A27" s="74" t="s">
        <v>7</v>
      </c>
      <c r="B27" s="83">
        <f>IF(Calculator!$E$3=Calculation!$A27,Calculator!$J$3,0)</f>
        <v>0</v>
      </c>
    </row>
    <row r="28" spans="1:21" ht="23.4" customHeight="1" x14ac:dyDescent="0.3">
      <c r="A28" s="74" t="s">
        <v>8</v>
      </c>
      <c r="B28" s="83">
        <f>IF(Calculator!$E$3=Calculation!$A28,Calculator!$J$3,0)</f>
        <v>0</v>
      </c>
    </row>
    <row r="29" spans="1:21" x14ac:dyDescent="0.25">
      <c r="B29" s="76"/>
    </row>
    <row r="30" spans="1:21" s="84" customFormat="1" hidden="1" x14ac:dyDescent="0.25">
      <c r="B30" s="84" t="s">
        <v>27</v>
      </c>
      <c r="C30" s="84" t="s">
        <v>28</v>
      </c>
    </row>
    <row r="31" spans="1:21" s="84" customFormat="1" ht="65" hidden="1" x14ac:dyDescent="0.3">
      <c r="A31" s="85" t="s">
        <v>25</v>
      </c>
      <c r="B31" s="88">
        <v>391</v>
      </c>
      <c r="C31" s="87">
        <v>391</v>
      </c>
      <c r="D31" s="84" t="s">
        <v>100</v>
      </c>
      <c r="I31" s="86" t="s">
        <v>103</v>
      </c>
    </row>
    <row r="32" spans="1:21" s="84" customFormat="1" ht="65" hidden="1" x14ac:dyDescent="0.3">
      <c r="A32" s="85" t="s">
        <v>26</v>
      </c>
      <c r="B32" s="89">
        <v>229</v>
      </c>
      <c r="C32" s="89">
        <v>330</v>
      </c>
      <c r="D32" s="84" t="s">
        <v>99</v>
      </c>
      <c r="I32" s="86" t="s">
        <v>104</v>
      </c>
    </row>
    <row r="34" spans="1:8" ht="25" x14ac:dyDescent="0.25">
      <c r="B34" s="80" t="s">
        <v>36</v>
      </c>
      <c r="C34" s="80" t="s">
        <v>37</v>
      </c>
      <c r="D34" s="80" t="s">
        <v>17</v>
      </c>
    </row>
    <row r="35" spans="1:8" x14ac:dyDescent="0.25">
      <c r="A35" s="74" t="s">
        <v>31</v>
      </c>
      <c r="B35" s="75">
        <f>IF(ISERR((A12*(C12-B12-((C12*B$27)/T$19))*B$31)/B$32),0,(A12*(C12-B12-((C12*B$27)/T$19))*B$31)/B$32)</f>
        <v>0</v>
      </c>
      <c r="C35" s="75">
        <f>IF(ISERR((A12*(I12-H12-((I12*B$28)/T$20))*B$31)/B$32),0,(A12*(I12-H12-((I12*B$28)/T$20))*B$31)/B$32)</f>
        <v>0</v>
      </c>
      <c r="D35" s="75">
        <f>IF(OR(D41&lt;=0,(B35+C35)&lt;=0),0,IF(OR($O$10&gt;0,$T$19&gt;=100,$T$20&gt;=100),B35+C35,0))</f>
        <v>0</v>
      </c>
    </row>
    <row r="36" spans="1:8" x14ac:dyDescent="0.25">
      <c r="A36" s="74" t="s">
        <v>32</v>
      </c>
      <c r="B36" s="75">
        <f>IF(ISERR((A13*(C13-B13-((C13*B$27)/T$19))*C$31)/C$32),0,(A13*(C13-B13-((C13*B$27)/T$19))*C$31)/C$32)</f>
        <v>0</v>
      </c>
      <c r="C36" s="75">
        <f>IF(ISERR((A13*(I13-H13-((I13*B$28)/T$20))*C$31)/C$32),0,(A13*(I13-H13-((I13*B$28)/T$20))*C$31)/C$32)</f>
        <v>0</v>
      </c>
      <c r="D36" s="75">
        <f>IF(OR(D41&lt;=0,(B36+C36)&lt;=0),0,IF(OR($O$10&gt;0,$T$19&gt;=100,$T$20&gt;=100),B36+C36,0))</f>
        <v>0</v>
      </c>
    </row>
    <row r="37" spans="1:8" x14ac:dyDescent="0.25">
      <c r="A37" s="74" t="s">
        <v>30</v>
      </c>
      <c r="B37" s="75">
        <f>IF(ISERR((A13*(C15-B15-((C15*B$27)/T$19))*C$31)/C$32),0,(A13*(C15-B15-((C15*B$27)/T$19))*C$31)/C$32)+IF(ISERR((A12*(C15-B15-((C15*B$27)/T$19))*B$31)/B$32),0,(A12*(C15-B15-((C15*B$27)/T$19))*B$31)/B$32)</f>
        <v>0</v>
      </c>
      <c r="C37" s="75">
        <f>IF(ISERR((A13*(I15-H15-((I15*B$28)/T$20))*C$31)/C$32),0,(A13*(I15-H15-((I15*B$28)/T$20))*C$31)/C$32)+IF(ISERR((A12*(I15-H15-((I15*B$28)/T$20))*B$31)/B$32),0,(A12*(I15-H15-((I15*B$28)/T$20))*B$31)/B$32)</f>
        <v>0</v>
      </c>
      <c r="D37" s="75">
        <f>IF(OR(D41&lt;=0,(B37+C37)&lt;=0),0,IF(OR($O$10&gt;0,$T$19&gt;=100,$T$20&gt;=100),B37+C37,0))</f>
        <v>0</v>
      </c>
    </row>
    <row r="38" spans="1:8" x14ac:dyDescent="0.25">
      <c r="A38" s="74" t="s">
        <v>97</v>
      </c>
      <c r="B38" s="75">
        <f>IF(ISERR((A16*(C16-B16-((C16*B$27)/T$19))*C$31)/C$32),0,(A16*(C16-B16-((C16*B$27)/T$19))*C$31)/C$32)</f>
        <v>0</v>
      </c>
      <c r="C38" s="75">
        <f>IF(ISERR((A16*(I16-H16-((I16*B$28)/T$20))*C$31)/C$32),0,(A16*(I16-H16-((I16*B$28)/T$20))*C$31)/C$32)</f>
        <v>0</v>
      </c>
      <c r="D38" s="75">
        <f>IF(OR(D41&lt;=0,(B38+C38)&lt;=0),0,IF(OR($O$10&gt;0,$T$19&gt;=100,$T$20&gt;=100),B38+C38,0))</f>
        <v>0</v>
      </c>
      <c r="H38" s="75"/>
    </row>
    <row r="39" spans="1:8" x14ac:dyDescent="0.25">
      <c r="A39" s="74" t="s">
        <v>33</v>
      </c>
      <c r="B39" s="75">
        <f>IF(ISERR((A12*(E12-D12-((E12*B$27)/T$19))*B$31)/B$32),0,(A12*(E12-D12-((E12*B$27)/T$19))*B$31)/B$32)+IF(ISERR((A13*(E13-D13-((E13*B$27)/T$19))*C$31)/C$32),0,(A13*(E13-D13-((E13*B$27)/T$19))*C$31)/C$32)</f>
        <v>0</v>
      </c>
      <c r="C39" s="75">
        <f>IF(ISERR((A12*(K12-J12-((K12*B$28)/T$20))*B$31)/B$32),0,(A12*(K12-J12-((K12*B$28)/T$20))*B$31)/B$32)+IF(ISERR((A13*(K13-J13-((K13*B$28)/T$20))*C$31)/C$32),0,(A13*(K13-J13-((K13*B$28)/T$20))*C$31)/C$32)</f>
        <v>0</v>
      </c>
      <c r="D39" s="75">
        <f>IF(OR(D41&lt;=0,(B39+C39&lt;=0)),0,IF(OR($O$10&gt;0,$T$19&gt;=100,$T$20&gt;=100),B39+C39,0))</f>
        <v>0</v>
      </c>
    </row>
    <row r="40" spans="1:8" x14ac:dyDescent="0.25">
      <c r="A40" s="74" t="s">
        <v>52</v>
      </c>
      <c r="B40" s="75">
        <f>IF(ISERR(((Calculator!$F$49/Calculation!T19)*Calculation!B35)+((Calculator!$F$49/Calculation!T19)*Calculation!B36)),0,((Calculator!$F$49/Calculation!T19)*Calculation!B35)+((Calculator!$F$49/Calculation!T19)*Calculation!B36))</f>
        <v>0</v>
      </c>
      <c r="C40" s="75">
        <f>IF(ISERR(((Calculator!$F$49/Calculation!T20)*Calculation!C35)+((Calculator!$F$49/Calculation!T20)*Calculation!C36)),0,((Calculator!$F$49/Calculation!T20)*Calculation!C35)+((Calculator!$F$49/Calculation!T20)*Calculation!C36))</f>
        <v>0</v>
      </c>
      <c r="D40" s="75">
        <f>IF(OR(D41&lt;=0,(B40+C40)&lt;=0),0,IF(OR($O$10&gt;0,$T$19&gt;=100,$T$20&gt;=100),B40+C40,0))</f>
        <v>0</v>
      </c>
    </row>
    <row r="41" spans="1:8" x14ac:dyDescent="0.25">
      <c r="A41" s="74" t="s">
        <v>17</v>
      </c>
      <c r="B41" s="75">
        <f>IF(B39&gt;0,B35+B36-B39-B40,B35+B36-B40)</f>
        <v>0</v>
      </c>
      <c r="C41" s="75">
        <f>IF(C39&gt;0,C35+C36-C39-C40,C35+C36-C40)</f>
        <v>0</v>
      </c>
      <c r="D41" s="75">
        <f>IF((B41+C41)&lt;50,0,IF(OR($O$10&gt;0,$T$19&gt;=100,$T$20&gt;=100),B41+C41,0))</f>
        <v>0</v>
      </c>
    </row>
    <row r="42" spans="1:8" x14ac:dyDescent="0.25">
      <c r="A42" s="74" t="s">
        <v>57</v>
      </c>
      <c r="B42" s="75">
        <f>IF(AND(B41&gt;0,B35&gt;0),B35-IF(OR(B39&lt;0,(ISERR((A12*(E12-D12-((E12*B$27)/T$19))*B$31)/B$32))),0,(A12*(E12-D12-((E12*B$27)/T$19))*B$31)/B$32)-IF(ISERR((Calculator!$F$49/Calculation!T19)*Calculation!B35),0,((Calculator!$F$49/Calculation!T19)*Calculation!B35)),0)</f>
        <v>0</v>
      </c>
      <c r="C42" s="75">
        <f>IF(AND(C41&gt;0,C35&gt;0),C35-IF(OR(C39&lt;0,ISERR((A12*(K12-J12-((K12*B$28)/T$20))*B$31)/B$32)),0,(A12*(K12-J12-((K12*B$28)/T$20))*B$31)/B$32)-IF(ISERR(((Calculator!$F$49/Calculation!T20)*Calculation!C35)),0,((Calculator!$F$49/Calculation!T20)*Calculation!C35)),0)</f>
        <v>0</v>
      </c>
      <c r="D42" s="75">
        <f>IF((B42+C42)&lt;=0,0,IF(OR($O$10&gt;0,$T$19&gt;=100,$T$20&gt;=100),MIN(B42+C42,B41+C41),0))</f>
        <v>0</v>
      </c>
    </row>
    <row r="43" spans="1:8" x14ac:dyDescent="0.25">
      <c r="A43" s="74" t="s">
        <v>34</v>
      </c>
      <c r="B43" s="75">
        <f>IF(AND(B41&gt;0,B36&gt;0),B36-IF(OR(B39&lt;=0,(ISERR((A13*(E13-D13-((E13*B$27)/T$19))*C$31)/C$32))),0,(A13*(E13-D13-((E13*B$27)/T$19))*C$31)/C$32)-IF(ISERR((Calculator!$F$49/Calculation!T19)*Calculation!B36),0,((Calculator!$F$49/Calculation!T19)*Calculation!B36)),0)</f>
        <v>0</v>
      </c>
      <c r="C43" s="75">
        <f>IF(AND(C41&gt;0,C36&gt;0),C36-IF(OR(C39&lt;0,ISERR((A13*(K13-J13-((K13*B$28)/T$20))*C$31)/C$32)),0,(A13*(K13-J13-((K13*B$28)/T$20))*C$31)/C$32)-IF(ISERR(((Calculator!$F$49/Calculation!T20)*Calculation!C36)),0,((Calculator!$F$49/Calculation!T20)*Calculation!C36)),0)</f>
        <v>0</v>
      </c>
      <c r="D43" s="75">
        <f>IF((B43+C43)&lt;=0,0,IF(OR($O$10&gt;0,$T$19&gt;=100,$T$20&gt;=100),MIN(B43+C43,B41+C41),0))</f>
        <v>0</v>
      </c>
    </row>
    <row r="45" spans="1:8" x14ac:dyDescent="0.25">
      <c r="A45" s="74" t="s">
        <v>43</v>
      </c>
      <c r="E45" s="74" t="s">
        <v>59</v>
      </c>
      <c r="F45" s="74" t="s">
        <v>60</v>
      </c>
    </row>
    <row r="46" spans="1:8" x14ac:dyDescent="0.25">
      <c r="A46" s="74" t="s">
        <v>44</v>
      </c>
      <c r="D46" s="75">
        <f>IF($D$41&lt;=250000,$D$41,IF(AND($D$41&gt;250000,$D$41&lt;=500000),100000,250000))</f>
        <v>0</v>
      </c>
      <c r="E46" s="75">
        <f>IF(ISERR(($D$42/$D$41)*D46),0,($D$42/$D$41)*D46)</f>
        <v>0</v>
      </c>
      <c r="F46" s="75">
        <f>IF(ISERR(($D$43/$D$41)*D46),0,($D$43/$D$41)*D46)</f>
        <v>0</v>
      </c>
    </row>
    <row r="47" spans="1:8" x14ac:dyDescent="0.25">
      <c r="A47" s="74" t="s">
        <v>49</v>
      </c>
      <c r="D47" s="75">
        <f>IF($D$41&lt;=250000,0,IF(AND($D$41&gt;250000,$D$41&lt;=500000),$D$41-100000,($D$41-250000)/2))</f>
        <v>0</v>
      </c>
      <c r="E47" s="75">
        <f>IF(ISERR(($D$42/$D$41)*D47),0,($D$42/$D$41)*D47)</f>
        <v>0</v>
      </c>
      <c r="F47" s="75">
        <f>IF(ISERR(($D$43/$D$41)*D47),0,($D$43/$D$41)*D47)</f>
        <v>0</v>
      </c>
    </row>
    <row r="48" spans="1:8" x14ac:dyDescent="0.25">
      <c r="A48" s="74" t="s">
        <v>45</v>
      </c>
      <c r="D48" s="75">
        <f>IF($D$41&gt;500000,($D$41-250000)/2,0)</f>
        <v>0</v>
      </c>
      <c r="E48" s="75">
        <f>IF(ISERR(($D$42/$D$41)*D48),0,($D$42/$D$41)*D48)</f>
        <v>0</v>
      </c>
      <c r="F48" s="75">
        <f>IF(ISERR(($D$43/$D$41)*D48),0,($D$43/$D$41)*D48)</f>
        <v>0</v>
      </c>
    </row>
    <row r="49" spans="4:4" x14ac:dyDescent="0.25">
      <c r="D49" s="75"/>
    </row>
  </sheetData>
  <sheetProtection algorithmName="SHA-512" hashValue="trY+sRVR0TLF8AWSqJ7Sgzutw+mfEl7wtWGcY6NdS+G2ZkMHeU56wjGsahRXaLPv2mTKZVxWX92MIDjtRc55EA==" saltValue="FRZRmKLv2T7C6ymZYvtP1Q==" spinCount="100000" sheet="1" objects="1" scenarios="1" selectLockedCells="1" selectUnlockedCells="1"/>
  <mergeCells count="2">
    <mergeCell ref="B9:D9"/>
    <mergeCell ref="H9:J9"/>
  </mergeCells>
  <phoneticPr fontId="5"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Excel workbook" ma:contentTypeID="0x010100ACC8AEDA9D2ED04E8FBA3BADB4A1BCDB020042EB764A71ED804F8C13ABDFCBEDA267" ma:contentTypeVersion="62" ma:contentTypeDescription="Blank Excel workbook" ma:contentTypeScope="" ma:versionID="41bedd432314f4726a43b5c01b8e15e9">
  <xsd:schema xmlns:xsd="http://www.w3.org/2001/XMLSchema" xmlns:xs="http://www.w3.org/2001/XMLSchema" xmlns:p="http://schemas.microsoft.com/office/2006/metadata/properties" xmlns:ns2="2c0089c2-6a74-4de4-9d2c-f1f5884a7310" xmlns:ns3="f2b78acb-a125-42ee-931d-35b42eaca4cf" xmlns:ns4="eb7634f3-7726-4e91-8c03-88be321c4c74" targetNamespace="http://schemas.microsoft.com/office/2006/metadata/properties" ma:root="true" ma:fieldsID="7b7a0e66f009292eed955be0891d5ef4" ns2:_="" ns3:_="" ns4:_="">
    <xsd:import namespace="2c0089c2-6a74-4de4-9d2c-f1f5884a7310"/>
    <xsd:import namespace="f2b78acb-a125-42ee-931d-35b42eaca4cf"/>
    <xsd:import namespace="eb7634f3-7726-4e91-8c03-88be321c4c74"/>
    <xsd:element name="properties">
      <xsd:complexType>
        <xsd:sequence>
          <xsd:element name="documentManagement">
            <xsd:complexType>
              <xsd:all>
                <xsd:element ref="ns2:ProjectStage_Other" minOccurs="0"/>
                <xsd:element ref="ns3:ProtectiveClassification"/>
                <xsd:element ref="ns2:ProjectStage_DPD" minOccurs="0"/>
                <xsd:element ref="ns4:DocumentDescription" minOccurs="0"/>
                <xsd:element ref="ns3:DocumentAuthor" minOccurs="0"/>
                <xsd:element ref="ns3:Document_x0020_Description" minOccurs="0"/>
                <xsd:element ref="ns3:febcb389c47c4530afe6acfa103de16c" minOccurs="0"/>
                <xsd:element ref="ns3:TaxCatchAllLabel" minOccurs="0"/>
                <xsd:element ref="ns3:l1c2f45cb913413195fefa0ed1a24d84" minOccurs="0"/>
                <xsd:element ref="ns3:TaxKeywordTaxHTField" minOccurs="0"/>
                <xsd:element ref="ns2:j72b913b4b714d2cad338d5e1c4e536e"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089c2-6a74-4de4-9d2c-f1f5884a7310" elementFormDefault="qualified">
    <xsd:import namespace="http://schemas.microsoft.com/office/2006/documentManagement/types"/>
    <xsd:import namespace="http://schemas.microsoft.com/office/infopath/2007/PartnerControls"/>
    <xsd:element name="ProjectStage_Other" ma:index="1" nillable="true" ma:displayName="ProjectStage_Other" ma:list="{cbab9788-1a13-49c2-b4e2-cffc6444aa62}" ma:internalName="ProjectStage_Other" ma:readOnly="false" ma:showField="Title" ma:web="2c0089c2-6a74-4de4-9d2c-f1f5884a7310">
      <xsd:simpleType>
        <xsd:restriction base="dms:Lookup"/>
      </xsd:simpleType>
    </xsd:element>
    <xsd:element name="ProjectStage_DPD" ma:index="5" nillable="true" ma:displayName="ProjectStage_DPD" ma:list="{0a0cbefb-cd40-4e67-9bf0-e70eb6d66f02}" ma:internalName="ProjectStage_DPD" ma:readOnly="false" ma:showField="Title" ma:web="2c0089c2-6a74-4de4-9d2c-f1f5884a7310">
      <xsd:simpleType>
        <xsd:restriction base="dms:Lookup"/>
      </xsd:simpleType>
    </xsd:element>
    <xsd:element name="j72b913b4b714d2cad338d5e1c4e536e" ma:index="15" nillable="true" ma:taxonomy="true" ma:internalName="j72b913b4b714d2cad338d5e1c4e536e" ma:taxonomyFieldName="Additional_information" ma:displayName="Additional_information" ma:indexed="true" ma:readOnly="false" ma:fieldId="{372b913b-4b71-4d2c-ad33-8d5e1c4e536e}" ma:sspId="c265c3e7-f7ae-4ea0-b3f5-7c0024770d98" ma:termSetId="2fba49d0-f4b0-49f3-8875-7482e8ecca7e"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ProtectiveClassification" ma:index="4"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ma:readOnly="false">
      <xsd:simpleType>
        <xsd:restriction base="dms:Choice">
          <xsd:enumeration value="NOT CLASSIFIED"/>
        </xsd:restriction>
      </xsd:simpleType>
    </xsd:element>
    <xsd:element name="DocumentAuthor" ma:index="7"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Description" ma:index="8" nillable="true" ma:displayName="Document Description" ma:internalName="Document_x0020_Description">
      <xsd:simpleType>
        <xsd:restriction base="dms:Note">
          <xsd:maxLength value="255"/>
        </xsd:restriction>
      </xsd:simpleType>
    </xsd:element>
    <xsd:element name="febcb389c47c4530afe6acfa103de16c" ma:index="11" ma:taxonomy="true" ma:internalName="febcb389c47c4530afe6acfa103de16c" ma:taxonomyFieldName="OrganisationalUnit" ma:displayName="Organisational Unit" ma:readOnly="false" ma:fieldId="{febcb389-c47c-4530-afe6-acfa103de16c}" ma:sspId="c265c3e7-f7ae-4ea0-b3f5-7c0024770d98" ma:termSetId="a6fd85dd-b79d-451e-9d7f-ef2ed94600ac" ma:anchorId="00000000-0000-0000-0000-000000000000" ma:open="false" ma:isKeyword="false">
      <xsd:complexType>
        <xsd:sequence>
          <xsd:element ref="pc:Terms" minOccurs="0" maxOccurs="1"/>
        </xsd:sequence>
      </xsd:complexType>
    </xsd:element>
    <xsd:element name="TaxCatchAllLabel" ma:index="12" nillable="true" ma:displayName="Taxonomy Catch All Column1" ma:list="{e88abd74-0c96-41b7-8c2c-cc459ff78632}" ma:internalName="TaxCatchAllLabel" ma:readOnly="false" ma:showField="CatchAllDataLabel" ma:web="eb7634f3-7726-4e91-8c03-88be321c4c74">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3" nillable="true" ma:taxonomy="true" ma:internalName="l1c2f45cb913413195fefa0ed1a24d84" ma:taxonomyFieldName="Activity" ma:displayName="Activity" ma:readOnly="false"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readOnly="false"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hidden="true" ma:list="{e88abd74-0c96-41b7-8c2c-cc459ff78632}" ma:internalName="TaxCatchAll" ma:readOnly="false" ma:showField="CatchAllData" ma:web="eb7634f3-7726-4e91-8c03-88be321c4c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7634f3-7726-4e91-8c03-88be321c4c74" elementFormDefault="qualified">
    <xsd:import namespace="http://schemas.microsoft.com/office/2006/documentManagement/types"/>
    <xsd:import namespace="http://schemas.microsoft.com/office/infopath/2007/PartnerControls"/>
    <xsd:element name="DocumentDescription" ma:index="6" nillable="true" ma:displayName="Document Description" ma:internalName="DocumentDescription"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tectiveClassification xmlns="f2b78acb-a125-42ee-931d-35b42eaca4cf">NOT CLASSIFIED</ProtectiveClassification>
    <j72b913b4b714d2cad338d5e1c4e536e xmlns="2c0089c2-6a74-4de4-9d2c-f1f5884a7310">
      <Terms xmlns="http://schemas.microsoft.com/office/infopath/2007/PartnerControls">
        <TermInfo xmlns="http://schemas.microsoft.com/office/infopath/2007/PartnerControls">
          <TermName xmlns="http://schemas.microsoft.com/office/infopath/2007/PartnerControls">CIL Calculator</TermName>
          <TermId xmlns="http://schemas.microsoft.com/office/infopath/2007/PartnerControls">8e3955b2-b9a0-40d0-9454-7d59c3710e22</TermId>
        </TermInfo>
      </Terms>
    </j72b913b4b714d2cad338d5e1c4e536e>
    <ProjectStage_Other xmlns="2c0089c2-6a74-4de4-9d2c-f1f5884a7310">5</ProjectStage_Other>
    <TaxCatchAll xmlns="f2b78acb-a125-42ee-931d-35b42eaca4cf">
      <Value>5</Value>
      <Value>3153</Value>
    </TaxCatchAll>
    <febcb389c47c4530afe6acfa103de16c xmlns="f2b78acb-a125-42ee-931d-35b42eaca4cf">
      <Terms xmlns="http://schemas.microsoft.com/office/infopath/2007/PartnerControls">
        <TermInfo xmlns="http://schemas.microsoft.com/office/infopath/2007/PartnerControls">
          <TermName xmlns="http://schemas.microsoft.com/office/infopath/2007/PartnerControls">Spatial Planning</TermName>
          <TermId xmlns="http://schemas.microsoft.com/office/infopath/2007/PartnerControls">e0d3b34f-8d47-4f49-bf01-36c0de2ab100</TermId>
        </TermInfo>
      </Terms>
    </febcb389c47c4530afe6acfa103de16c>
    <DocumentAuthor xmlns="f2b78acb-a125-42ee-931d-35b42eaca4cf">
      <UserInfo>
        <DisplayName/>
        <AccountId xsi:nil="true"/>
        <AccountType/>
      </UserInfo>
    </DocumentAuthor>
    <Document_x0020_Description xmlns="f2b78acb-a125-42ee-931d-35b42eaca4cf" xsi:nil="true"/>
    <TaxKeywordTaxHTField xmlns="f2b78acb-a125-42ee-931d-35b42eaca4cf">
      <Terms xmlns="http://schemas.microsoft.com/office/infopath/2007/PartnerControls"/>
    </TaxKeywordTaxHTField>
    <ProjectStage_DPD xmlns="2c0089c2-6a74-4de4-9d2c-f1f5884a7310" xsi:nil="true"/>
    <TaxCatchAllLabel xmlns="f2b78acb-a125-42ee-931d-35b42eaca4cf"/>
    <DocumentDescription xmlns="eb7634f3-7726-4e91-8c03-88be321c4c74" xsi:nil="true"/>
    <l1c2f45cb913413195fefa0ed1a24d84 xmlns="f2b78acb-a125-42ee-931d-35b42eaca4cf">
      <Terms xmlns="http://schemas.microsoft.com/office/infopath/2007/PartnerControls"/>
    </l1c2f45cb913413195fefa0ed1a24d84>
  </documentManagement>
</p:properties>
</file>

<file path=customXml/item5.xml><?xml version="1.0" encoding="utf-8"?>
<?mso-contentType ?>
<SharedContentType xmlns="Microsoft.SharePoint.Taxonomy.ContentTypeSync" SourceId="e0ff9f85-ce29-4f3f-ac0e-c1ce8981d81a" ContentTypeId="0x0101" PreviousValue="true"/>
</file>

<file path=customXml/itemProps1.xml><?xml version="1.0" encoding="utf-8"?>
<ds:datastoreItem xmlns:ds="http://schemas.openxmlformats.org/officeDocument/2006/customXml" ds:itemID="{33579E3C-86E0-4B31-8AC3-5979AEC735B8}">
  <ds:schemaRefs>
    <ds:schemaRef ds:uri="http://schemas.microsoft.com/sharepoint/v3/contenttype/forms"/>
  </ds:schemaRefs>
</ds:datastoreItem>
</file>

<file path=customXml/itemProps2.xml><?xml version="1.0" encoding="utf-8"?>
<ds:datastoreItem xmlns:ds="http://schemas.openxmlformats.org/officeDocument/2006/customXml" ds:itemID="{FA6808F7-CC74-4A04-B049-85A1C0D9A6EA}">
  <ds:schemaRefs>
    <ds:schemaRef ds:uri="http://schemas.microsoft.com/office/2006/metadata/customXsn"/>
  </ds:schemaRefs>
</ds:datastoreItem>
</file>

<file path=customXml/itemProps3.xml><?xml version="1.0" encoding="utf-8"?>
<ds:datastoreItem xmlns:ds="http://schemas.openxmlformats.org/officeDocument/2006/customXml" ds:itemID="{C1398012-A850-45FC-91FB-819C9DE86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0089c2-6a74-4de4-9d2c-f1f5884a7310"/>
    <ds:schemaRef ds:uri="f2b78acb-a125-42ee-931d-35b42eaca4cf"/>
    <ds:schemaRef ds:uri="eb7634f3-7726-4e91-8c03-88be321c4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983137-8A71-48F9-88AB-63ABBE5861A3}">
  <ds:schemaRefs>
    <ds:schemaRef ds:uri="http://schemas.microsoft.com/office/2006/metadata/properties"/>
    <ds:schemaRef ds:uri="2c0089c2-6a74-4de4-9d2c-f1f5884a73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b7634f3-7726-4e91-8c03-88be321c4c74"/>
    <ds:schemaRef ds:uri="http://purl.org/dc/elements/1.1/"/>
    <ds:schemaRef ds:uri="f2b78acb-a125-42ee-931d-35b42eaca4cf"/>
    <ds:schemaRef ds:uri="http://www.w3.org/XML/1998/namespace"/>
    <ds:schemaRef ds:uri="http://purl.org/dc/dcmitype/"/>
  </ds:schemaRefs>
</ds:datastoreItem>
</file>

<file path=customXml/itemProps5.xml><?xml version="1.0" encoding="utf-8"?>
<ds:datastoreItem xmlns:ds="http://schemas.openxmlformats.org/officeDocument/2006/customXml" ds:itemID="{3C5750F0-45CF-4D69-A5FD-7726C4F1B6A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Calculation</vt:lpstr>
      <vt:lpstr>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CIL Calculator (with Borough and Mayoral CIL) (Web version)</dc:title>
  <dc:creator>Hall, Lloyd</dc:creator>
  <cp:lastModifiedBy>Hall, Lloyd</cp:lastModifiedBy>
  <dcterms:created xsi:type="dcterms:W3CDTF">1996-10-14T23:33:28Z</dcterms:created>
  <dcterms:modified xsi:type="dcterms:W3CDTF">2024-12-30T13:27:17Z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0x010100ACC8AEDA9D2ED04E8FBA3BADB4A1BCDB020042EB764A71ED804F8C13ABDFCBEDA267</vt:lpwstr>
  </property>
  <property fmtid="{D5CDD505-2E9C-101B-9397-08002B2CF9AE}" pid="3" name="OrganisationalUnit">
    <vt:lpwstr>5;#Spatial Planning|e0d3b34f-8d47-4f49-bf01-36c0de2ab100</vt:lpwstr>
  </property>
  <property fmtid="{D5CDD505-2E9C-101B-9397-08002B2CF9AE}" pid="4" name="Additional_information">
    <vt:lpwstr>3153;#CIL Calculator|8e3955b2-b9a0-40d0-9454-7d59c3710e22</vt:lpwstr>
  </property>
  <property fmtid="{D5CDD505-2E9C-101B-9397-08002B2CF9AE}" pid="5" name="TaxKeyword">
    <vt:lpwstr/>
  </property>
  <property fmtid="{D5CDD505-2E9C-101B-9397-08002B2CF9AE}" pid="6" name="Activity">
    <vt:lpwstr/>
  </property>
</Properties>
</file>